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 Rondon\Desktop\UCSB\Actuary\President\Excel Workshops\"/>
    </mc:Choice>
  </mc:AlternateContent>
  <bookViews>
    <workbookView xWindow="0" yWindow="0" windowWidth="23040" windowHeight="9636" xr2:uid="{35C3C761-8341-401C-9F48-B883FD1D9B16}"/>
  </bookViews>
  <sheets>
    <sheet name="Agenda" sheetId="1" r:id="rId1"/>
    <sheet name="General_Info" sheetId="2" r:id="rId2"/>
    <sheet name="Formatting" sheetId="3" r:id="rId3"/>
    <sheet name="Tables" sheetId="4" r:id="rId4"/>
    <sheet name="Formulas" sheetId="8" r:id="rId5"/>
    <sheet name="Charts" sheetId="12" r:id="rId6"/>
    <sheet name="Project" sheetId="20" r:id="rId7"/>
  </sheets>
  <definedNames>
    <definedName name="A">Formulas!#REF!</definedName>
    <definedName name="B">Formulas!#REF!</definedName>
    <definedName name="Mult">Formulas!#REF!</definedName>
    <definedName name="Prime">Formulas!#REF!</definedName>
    <definedName name="Xaxis">(OFFSET(#REF!,0,0,#REF!))</definedName>
    <definedName name="Yaxis">(OFFSET(#REF!,0,0,#REF!))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2" l="1"/>
  <c r="C3" i="12"/>
  <c r="C4" i="12"/>
  <c r="G4" i="12" l="1"/>
  <c r="G2" i="12"/>
  <c r="G3" i="12"/>
  <c r="E2" i="12"/>
  <c r="A4" i="12"/>
  <c r="F21" i="4"/>
  <c r="D4" i="4"/>
  <c r="D3" i="4"/>
  <c r="D2" i="4"/>
  <c r="E3" i="12" l="1"/>
  <c r="A3" i="12"/>
  <c r="E42" i="8"/>
  <c r="E41" i="8"/>
  <c r="E40" i="8"/>
  <c r="E39" i="8"/>
  <c r="E38" i="8"/>
  <c r="E37" i="8"/>
  <c r="E36" i="8"/>
  <c r="E35" i="8"/>
  <c r="E34" i="8"/>
  <c r="E32" i="8"/>
  <c r="E31" i="8"/>
  <c r="E30" i="8"/>
  <c r="E29" i="8"/>
  <c r="E28" i="8"/>
  <c r="E27" i="8"/>
  <c r="E25" i="8"/>
  <c r="E24" i="8"/>
  <c r="E23" i="8"/>
  <c r="E22" i="8"/>
  <c r="E21" i="8"/>
  <c r="E20" i="8"/>
  <c r="E9" i="8"/>
  <c r="E8" i="8"/>
  <c r="E7" i="8"/>
  <c r="E5" i="8"/>
  <c r="E6" i="8"/>
  <c r="E4" i="8"/>
  <c r="E19" i="8"/>
  <c r="E18" i="8"/>
  <c r="E17" i="8"/>
  <c r="E16" i="8"/>
  <c r="E15" i="8"/>
  <c r="E14" i="8"/>
  <c r="E13" i="8"/>
  <c r="E12" i="8"/>
  <c r="E11" i="8"/>
  <c r="E10" i="8"/>
  <c r="E33" i="8"/>
  <c r="E26" i="8"/>
  <c r="E3" i="8"/>
  <c r="E2" i="8"/>
  <c r="A3" i="8"/>
  <c r="F17" i="4"/>
  <c r="F15" i="4"/>
  <c r="F16" i="4"/>
  <c r="F14" i="4"/>
  <c r="F12" i="4"/>
  <c r="F13" i="4"/>
  <c r="F8" i="4"/>
  <c r="F2" i="4"/>
  <c r="A8" i="4"/>
  <c r="A7" i="4"/>
  <c r="G9" i="4"/>
  <c r="G8" i="4"/>
  <c r="G7" i="4"/>
  <c r="G5" i="4"/>
  <c r="G3" i="4"/>
  <c r="G2" i="4"/>
  <c r="F9" i="4"/>
  <c r="F5" i="4"/>
  <c r="F4" i="4"/>
  <c r="F7" i="4"/>
  <c r="F6" i="4"/>
  <c r="F11" i="4"/>
  <c r="F10" i="4"/>
  <c r="F19" i="4"/>
  <c r="F18" i="4"/>
  <c r="E6" i="4"/>
  <c r="E5" i="4"/>
  <c r="E4" i="4"/>
  <c r="E3" i="4"/>
  <c r="E2" i="4"/>
  <c r="A6" i="4"/>
  <c r="A5" i="4"/>
  <c r="C10" i="8" l="1"/>
  <c r="C13" i="8"/>
  <c r="C12" i="8"/>
  <c r="C11" i="8"/>
  <c r="C9" i="8"/>
  <c r="C8" i="8"/>
  <c r="C7" i="8"/>
  <c r="C6" i="8"/>
  <c r="C5" i="8"/>
  <c r="C4" i="8"/>
  <c r="C3" i="8"/>
  <c r="C2" i="8"/>
  <c r="C5" i="4"/>
  <c r="C7" i="4"/>
  <c r="C6" i="4"/>
  <c r="C4" i="4"/>
  <c r="C3" i="4"/>
  <c r="C2" i="4"/>
  <c r="A2" i="4"/>
  <c r="E9" i="3"/>
  <c r="E8" i="3"/>
  <c r="E7" i="3"/>
  <c r="E6" i="3"/>
  <c r="E5" i="3"/>
  <c r="E4" i="3"/>
  <c r="E3" i="3"/>
  <c r="E2" i="3"/>
  <c r="C18" i="3"/>
  <c r="C17" i="3"/>
  <c r="C15" i="3"/>
  <c r="C16" i="3"/>
  <c r="C14" i="3"/>
  <c r="C13" i="3"/>
  <c r="C12" i="3"/>
  <c r="C11" i="3"/>
  <c r="C10" i="3"/>
  <c r="C9" i="3"/>
  <c r="C8" i="3"/>
  <c r="C7" i="3"/>
  <c r="C6" i="3"/>
  <c r="C5" i="3"/>
  <c r="C2" i="3"/>
  <c r="C4" i="3"/>
  <c r="C3" i="3"/>
  <c r="N2" i="2"/>
  <c r="P3" i="2"/>
  <c r="P6" i="2"/>
  <c r="P5" i="2"/>
  <c r="P9" i="2"/>
  <c r="P8" i="2"/>
  <c r="P7" i="2"/>
  <c r="P4" i="2"/>
  <c r="P2" i="2"/>
  <c r="E6" i="2"/>
  <c r="E24" i="2"/>
  <c r="E22" i="2"/>
  <c r="E20" i="2"/>
  <c r="E18" i="2"/>
  <c r="E16" i="2"/>
  <c r="E14" i="2"/>
  <c r="E12" i="2"/>
  <c r="E10" i="2"/>
  <c r="E8" i="2"/>
  <c r="E5" i="2"/>
  <c r="E3" i="2"/>
  <c r="A19" i="2"/>
  <c r="A17" i="2"/>
  <c r="A15" i="2"/>
  <c r="A13" i="2"/>
  <c r="A11" i="2"/>
  <c r="A9" i="2"/>
  <c r="A7" i="2"/>
  <c r="A5" i="2"/>
  <c r="A3" i="2"/>
  <c r="N8" i="2"/>
  <c r="N7" i="2"/>
  <c r="N6" i="2"/>
  <c r="N5" i="2"/>
  <c r="N4" i="2"/>
  <c r="N3" i="2"/>
  <c r="A2" i="12"/>
  <c r="A2" i="8"/>
  <c r="A4" i="4"/>
  <c r="A3" i="4"/>
  <c r="A3" i="3"/>
  <c r="A2" i="3"/>
</calcChain>
</file>

<file path=xl/sharedStrings.xml><?xml version="1.0" encoding="utf-8"?>
<sst xmlns="http://schemas.openxmlformats.org/spreadsheetml/2006/main" count="697" uniqueCount="360">
  <si>
    <t>Agenda</t>
  </si>
  <si>
    <t>1.)</t>
  </si>
  <si>
    <t>2.)</t>
  </si>
  <si>
    <t>3.)</t>
  </si>
  <si>
    <t>4.)</t>
  </si>
  <si>
    <t>Learn Your Surroundings</t>
  </si>
  <si>
    <t>Excel Ribbon:</t>
  </si>
  <si>
    <t>Home</t>
  </si>
  <si>
    <t>Insert</t>
  </si>
  <si>
    <t>Draw</t>
  </si>
  <si>
    <t>Page Layout</t>
  </si>
  <si>
    <t>Formulas</t>
  </si>
  <si>
    <t>Data</t>
  </si>
  <si>
    <t>Review</t>
  </si>
  <si>
    <t>View</t>
  </si>
  <si>
    <t>File</t>
  </si>
  <si>
    <t>Options:</t>
  </si>
  <si>
    <t>General</t>
  </si>
  <si>
    <t>Save</t>
  </si>
  <si>
    <t>Language</t>
  </si>
  <si>
    <t>Advanced</t>
  </si>
  <si>
    <t>Customize Ribbon</t>
  </si>
  <si>
    <t>Quck Access Toolbar</t>
  </si>
  <si>
    <t>Add-Ins</t>
  </si>
  <si>
    <t>Trust Center</t>
  </si>
  <si>
    <t>Proofing</t>
  </si>
  <si>
    <t>Formatting</t>
  </si>
  <si>
    <t>Tables</t>
  </si>
  <si>
    <t>5.)</t>
  </si>
  <si>
    <t>6.)</t>
  </si>
  <si>
    <t>Charts</t>
  </si>
  <si>
    <t>Joe's Video Store</t>
  </si>
  <si>
    <t>Movie</t>
  </si>
  <si>
    <t>Genre</t>
  </si>
  <si>
    <t>Runtime (minutes)</t>
  </si>
  <si>
    <t>Stars</t>
  </si>
  <si>
    <t>Price</t>
  </si>
  <si>
    <t>Star Wars</t>
  </si>
  <si>
    <t>The Shining</t>
  </si>
  <si>
    <t>2001: A Space Odyssey</t>
  </si>
  <si>
    <t>Formatting:</t>
  </si>
  <si>
    <t>Toy Story</t>
  </si>
  <si>
    <t>Finding Nemo</t>
  </si>
  <si>
    <t>Science Fiction</t>
  </si>
  <si>
    <t>Horror</t>
  </si>
  <si>
    <t>Fantasy</t>
  </si>
  <si>
    <t>Action</t>
  </si>
  <si>
    <t>Animated</t>
  </si>
  <si>
    <t>Romantic Comedy</t>
  </si>
  <si>
    <t>Director</t>
  </si>
  <si>
    <t>Stanley Kubrick</t>
  </si>
  <si>
    <t>George Lucas</t>
  </si>
  <si>
    <t>The Fellowship of the Ring</t>
  </si>
  <si>
    <t>The Sorcerer's Stone</t>
  </si>
  <si>
    <t>Peter Jackson</t>
  </si>
  <si>
    <t>Chris Columbus</t>
  </si>
  <si>
    <t>The Fast and the Furious</t>
  </si>
  <si>
    <t>Rob Cohen</t>
  </si>
  <si>
    <t>John Lasseter</t>
  </si>
  <si>
    <t>Say Anything…</t>
  </si>
  <si>
    <t>Cameron Crowe</t>
  </si>
  <si>
    <t>Andrew Stanton</t>
  </si>
  <si>
    <t>Star Trek: First Contact</t>
  </si>
  <si>
    <t>Jonathan Frakes</t>
  </si>
  <si>
    <t>Tables:</t>
  </si>
  <si>
    <t>Release Year</t>
  </si>
  <si>
    <t>It's a Wonderful Life</t>
  </si>
  <si>
    <t>Frank Capra</t>
  </si>
  <si>
    <t>Drama</t>
  </si>
  <si>
    <t>The Princess Bride</t>
  </si>
  <si>
    <t>Rob Reiner</t>
  </si>
  <si>
    <t>Anchorman</t>
  </si>
  <si>
    <t>Comedy</t>
  </si>
  <si>
    <t>Adam McKay</t>
  </si>
  <si>
    <t>Mission: Impossible</t>
  </si>
  <si>
    <t>Brian De Palma</t>
  </si>
  <si>
    <t>Formulas:</t>
  </si>
  <si>
    <t>Errors:</t>
  </si>
  <si>
    <t>Hierarchy:</t>
  </si>
  <si>
    <t>Meaning</t>
  </si>
  <si>
    <t>Division by 0</t>
  </si>
  <si>
    <t>No value available</t>
  </si>
  <si>
    <t>Unrecognizable name</t>
  </si>
  <si>
    <t>Problem with a number in the formula</t>
  </si>
  <si>
    <t>Invalid cell referece</t>
  </si>
  <si>
    <t xml:space="preserve">Wrong type of operator or argument in a function </t>
  </si>
  <si>
    <t>########</t>
  </si>
  <si>
    <t>Column not long enough to represent number</t>
  </si>
  <si>
    <t>Intersection of ranges does not exist</t>
  </si>
  <si>
    <t>Example</t>
  </si>
  <si>
    <t>Keyboard Shortcuts:</t>
  </si>
  <si>
    <t>Formatting Tips:</t>
  </si>
  <si>
    <t>Create and Name Table:</t>
  </si>
  <si>
    <t>or</t>
  </si>
  <si>
    <t>Cell Referencing:</t>
  </si>
  <si>
    <t>Bar Chart:</t>
  </si>
  <si>
    <t>Operators</t>
  </si>
  <si>
    <t>Add</t>
  </si>
  <si>
    <t>Subtract</t>
  </si>
  <si>
    <t>Multiply</t>
  </si>
  <si>
    <t>Divide</t>
  </si>
  <si>
    <t>Table Functions</t>
  </si>
  <si>
    <t>Shortest Movie:</t>
  </si>
  <si>
    <t>Best Movie:</t>
  </si>
  <si>
    <t>Middle Year:</t>
  </si>
  <si>
    <t>Average Runtime:</t>
  </si>
  <si>
    <t>Number of Movies:</t>
  </si>
  <si>
    <t>Total Price:</t>
  </si>
  <si>
    <t>Price Variance:</t>
  </si>
  <si>
    <t>Price per star</t>
  </si>
  <si>
    <t>Pie Chart:</t>
  </si>
  <si>
    <t>Project</t>
  </si>
  <si>
    <t>first_name</t>
  </si>
  <si>
    <t>last_name</t>
  </si>
  <si>
    <t>start_date</t>
  </si>
  <si>
    <t>salary</t>
  </si>
  <si>
    <t>age</t>
  </si>
  <si>
    <t>gender</t>
  </si>
  <si>
    <t>degree</t>
  </si>
  <si>
    <t>yrExp</t>
  </si>
  <si>
    <t>iq</t>
  </si>
  <si>
    <t>Aaron</t>
  </si>
  <si>
    <t>Garreh</t>
  </si>
  <si>
    <t>F</t>
  </si>
  <si>
    <t>BA</t>
  </si>
  <si>
    <t>Abbey</t>
  </si>
  <si>
    <t>Decambra</t>
  </si>
  <si>
    <t>Alberto</t>
  </si>
  <si>
    <t>Knopf</t>
  </si>
  <si>
    <t>MA</t>
  </si>
  <si>
    <t>Alexa</t>
  </si>
  <si>
    <t>Nevitt</t>
  </si>
  <si>
    <t>Alice</t>
  </si>
  <si>
    <t>Ballard</t>
  </si>
  <si>
    <t>Andrew</t>
  </si>
  <si>
    <t>Riccio</t>
  </si>
  <si>
    <t>Becky</t>
  </si>
  <si>
    <t>Tom</t>
  </si>
  <si>
    <t>Benjamin</t>
  </si>
  <si>
    <t>Curle</t>
  </si>
  <si>
    <t>Bernard</t>
  </si>
  <si>
    <t>Uzzle</t>
  </si>
  <si>
    <t>M</t>
  </si>
  <si>
    <t>Beth</t>
  </si>
  <si>
    <t>Auala</t>
  </si>
  <si>
    <t>Billy</t>
  </si>
  <si>
    <t>Tharpe</t>
  </si>
  <si>
    <t>Branda</t>
  </si>
  <si>
    <t>Jess</t>
  </si>
  <si>
    <t>Brian</t>
  </si>
  <si>
    <t>Hamasaki</t>
  </si>
  <si>
    <t>Caitlyn</t>
  </si>
  <si>
    <t>Rakoski</t>
  </si>
  <si>
    <t>Carey</t>
  </si>
  <si>
    <t>Molinary</t>
  </si>
  <si>
    <t>Carl</t>
  </si>
  <si>
    <t>Williby</t>
  </si>
  <si>
    <t>Carmen</t>
  </si>
  <si>
    <t>Galow</t>
  </si>
  <si>
    <t>Cedric</t>
  </si>
  <si>
    <t>Zutell</t>
  </si>
  <si>
    <t>Chan</t>
  </si>
  <si>
    <t>Alba</t>
  </si>
  <si>
    <t>PhD</t>
  </si>
  <si>
    <t>Charlie</t>
  </si>
  <si>
    <t>Hunyadi</t>
  </si>
  <si>
    <t>Chia</t>
  </si>
  <si>
    <t>Rathmanner</t>
  </si>
  <si>
    <t>Clair</t>
  </si>
  <si>
    <t>Demmon</t>
  </si>
  <si>
    <t>Collin</t>
  </si>
  <si>
    <t>Coons</t>
  </si>
  <si>
    <t>Craig</t>
  </si>
  <si>
    <t>Vasile</t>
  </si>
  <si>
    <t>Damian</t>
  </si>
  <si>
    <t>Chieffo</t>
  </si>
  <si>
    <t>Daniel</t>
  </si>
  <si>
    <t>Asta</t>
  </si>
  <si>
    <t>Darci</t>
  </si>
  <si>
    <t>Zimmel</t>
  </si>
  <si>
    <t>Darrick</t>
  </si>
  <si>
    <t>Gietz</t>
  </si>
  <si>
    <t>Debi</t>
  </si>
  <si>
    <t>Werme</t>
  </si>
  <si>
    <t>Delta</t>
  </si>
  <si>
    <t>Dunfee</t>
  </si>
  <si>
    <t>Devin</t>
  </si>
  <si>
    <t>Kyles</t>
  </si>
  <si>
    <t>Dino</t>
  </si>
  <si>
    <t>Banek</t>
  </si>
  <si>
    <t>Dona</t>
  </si>
  <si>
    <t>Nuner</t>
  </si>
  <si>
    <t>Donald</t>
  </si>
  <si>
    <t>Saltzberg</t>
  </si>
  <si>
    <t>Dorie</t>
  </si>
  <si>
    <t>Heafner</t>
  </si>
  <si>
    <t>Drew</t>
  </si>
  <si>
    <t>Vaill</t>
  </si>
  <si>
    <t>Drucilla</t>
  </si>
  <si>
    <t>Proscia</t>
  </si>
  <si>
    <t>Edgar</t>
  </si>
  <si>
    <t>Taubman</t>
  </si>
  <si>
    <t>Edwin</t>
  </si>
  <si>
    <t>Joshlin</t>
  </si>
  <si>
    <t>Elane</t>
  </si>
  <si>
    <t>Heisser</t>
  </si>
  <si>
    <t>Ellan</t>
  </si>
  <si>
    <t>Porto</t>
  </si>
  <si>
    <t>Elton</t>
  </si>
  <si>
    <t>Mcwethy</t>
  </si>
  <si>
    <t>Elva</t>
  </si>
  <si>
    <t>Yazzi</t>
  </si>
  <si>
    <t>Emerson</t>
  </si>
  <si>
    <t>Gabouer</t>
  </si>
  <si>
    <t>Erich</t>
  </si>
  <si>
    <t>Vasconez</t>
  </si>
  <si>
    <t>Evelyne</t>
  </si>
  <si>
    <t>Hagen</t>
  </si>
  <si>
    <t>Fawn</t>
  </si>
  <si>
    <t>Chong</t>
  </si>
  <si>
    <t>Fay</t>
  </si>
  <si>
    <t>Senter</t>
  </si>
  <si>
    <t>Fletcher</t>
  </si>
  <si>
    <t>Petrocco</t>
  </si>
  <si>
    <t>Flo</t>
  </si>
  <si>
    <t>Coll</t>
  </si>
  <si>
    <t>Forrest</t>
  </si>
  <si>
    <t>Dilks</t>
  </si>
  <si>
    <t>Foster</t>
  </si>
  <si>
    <t>Ensworth</t>
  </si>
  <si>
    <t>Fran</t>
  </si>
  <si>
    <t>Villada</t>
  </si>
  <si>
    <t>Frederic</t>
  </si>
  <si>
    <t>Holdren</t>
  </si>
  <si>
    <t>Gary</t>
  </si>
  <si>
    <t>Zausch</t>
  </si>
  <si>
    <t>Gene</t>
  </si>
  <si>
    <t>Keniston</t>
  </si>
  <si>
    <t>George</t>
  </si>
  <si>
    <t>Waverly</t>
  </si>
  <si>
    <t>Gerald</t>
  </si>
  <si>
    <t>Lessen</t>
  </si>
  <si>
    <t>Gilda</t>
  </si>
  <si>
    <t>Bara</t>
  </si>
  <si>
    <t>Glen</t>
  </si>
  <si>
    <t>Olexa</t>
  </si>
  <si>
    <t>Grant</t>
  </si>
  <si>
    <t>Scaccia</t>
  </si>
  <si>
    <t>Gus</t>
  </si>
  <si>
    <t>Exton</t>
  </si>
  <si>
    <t>Hank</t>
  </si>
  <si>
    <t>Valasek</t>
  </si>
  <si>
    <t>Hannah</t>
  </si>
  <si>
    <t>Shon</t>
  </si>
  <si>
    <t>Harold</t>
  </si>
  <si>
    <t>Sutten</t>
  </si>
  <si>
    <t>Harriet</t>
  </si>
  <si>
    <t>Isley</t>
  </si>
  <si>
    <t>Hayden</t>
  </si>
  <si>
    <t>Heyliger</t>
  </si>
  <si>
    <t>Hayley</t>
  </si>
  <si>
    <t>Pikul</t>
  </si>
  <si>
    <t>Henry</t>
  </si>
  <si>
    <t>Mauson</t>
  </si>
  <si>
    <t>Herb</t>
  </si>
  <si>
    <t>Kamuda</t>
  </si>
  <si>
    <t>Hillary</t>
  </si>
  <si>
    <t>Freguson</t>
  </si>
  <si>
    <t>Hilma</t>
  </si>
  <si>
    <t>Yuscak</t>
  </si>
  <si>
    <t>Hugh</t>
  </si>
  <si>
    <t>Freedman</t>
  </si>
  <si>
    <t>Hugo</t>
  </si>
  <si>
    <t>Bazan</t>
  </si>
  <si>
    <t>Irene</t>
  </si>
  <si>
    <t>Penceal</t>
  </si>
  <si>
    <t>Iris</t>
  </si>
  <si>
    <t>Wallack</t>
  </si>
  <si>
    <t>Ivan</t>
  </si>
  <si>
    <t>Setera</t>
  </si>
  <si>
    <t>Jackie</t>
  </si>
  <si>
    <t>Chell</t>
  </si>
  <si>
    <t>Jamie</t>
  </si>
  <si>
    <t>Chrusciel</t>
  </si>
  <si>
    <t>Janet</t>
  </si>
  <si>
    <t>Arnow</t>
  </si>
  <si>
    <t>Jay</t>
  </si>
  <si>
    <t>Zysk</t>
  </si>
  <si>
    <t>Jeannie</t>
  </si>
  <si>
    <t>Aitkin</t>
  </si>
  <si>
    <t>Lily</t>
  </si>
  <si>
    <t>Zablocki</t>
  </si>
  <si>
    <t>Lindsy</t>
  </si>
  <si>
    <t>Waitkus</t>
  </si>
  <si>
    <t>Loyd</t>
  </si>
  <si>
    <t>Lorion</t>
  </si>
  <si>
    <t>Magnolia</t>
  </si>
  <si>
    <t>Barbati</t>
  </si>
  <si>
    <t>Mandie</t>
  </si>
  <si>
    <t>Padua</t>
  </si>
  <si>
    <t>Rich</t>
  </si>
  <si>
    <t>Scriber</t>
  </si>
  <si>
    <t>Robbie</t>
  </si>
  <si>
    <t>Vannice</t>
  </si>
  <si>
    <t>Ronda</t>
  </si>
  <si>
    <t>Felicano</t>
  </si>
  <si>
    <t>Rosena</t>
  </si>
  <si>
    <t>Cantu</t>
  </si>
  <si>
    <t>Rufus</t>
  </si>
  <si>
    <t>Vero</t>
  </si>
  <si>
    <t>Sammy</t>
  </si>
  <si>
    <t>Serafini</t>
  </si>
  <si>
    <t>Scarlett</t>
  </si>
  <si>
    <t>Holizna</t>
  </si>
  <si>
    <t>Shannan</t>
  </si>
  <si>
    <t>Pedroncelli</t>
  </si>
  <si>
    <t>Shaunda</t>
  </si>
  <si>
    <t>Magill</t>
  </si>
  <si>
    <t>Shirley</t>
  </si>
  <si>
    <t>Kaua</t>
  </si>
  <si>
    <t>Sofia</t>
  </si>
  <si>
    <t>Biemer</t>
  </si>
  <si>
    <t>Tami</t>
  </si>
  <si>
    <t>Filonuk</t>
  </si>
  <si>
    <t>Val</t>
  </si>
  <si>
    <t>Abbed</t>
  </si>
  <si>
    <t>Table formatting</t>
  </si>
  <si>
    <t>Check for data errors/inconsistencies and fix them</t>
  </si>
  <si>
    <t>Create a nicely formatted table with the data</t>
  </si>
  <si>
    <t>Add a column "full_name" after the column "last_name" that combines the first and last names</t>
  </si>
  <si>
    <t>Add columns "day", "month", and "year" after the column "start_date" and fill them with corresponding data</t>
  </si>
  <si>
    <t>Format the "salary" column by adding dollar signs in front of the numbers and commas for every ,000</t>
  </si>
  <si>
    <t>Center the data for all columns</t>
  </si>
  <si>
    <t xml:space="preserve">Try sorting the table in different orders, such as: </t>
  </si>
  <si>
    <t>Alphabetical (ascending or descending) for "first_names" and "last_names"</t>
  </si>
  <si>
    <t>Low to high or high to low for "start_date", "yrExp", "iq"</t>
  </si>
  <si>
    <t>Calculations</t>
  </si>
  <si>
    <t>For "salary", calculate:</t>
  </si>
  <si>
    <t>average, max, min, median</t>
  </si>
  <si>
    <t>The average salary for people started later than 1/1/2000</t>
  </si>
  <si>
    <t>Number of years of experience for people with a PhD degree</t>
  </si>
  <si>
    <t>The median iq for people with a master degree or higher (MA + PhD)</t>
  </si>
  <si>
    <t>The total number of years of experience for people who are under 30 years old</t>
  </si>
  <si>
    <t>Graphs</t>
  </si>
  <si>
    <t xml:space="preserve">    salaries by $10,000 increment</t>
  </si>
  <si>
    <t xml:space="preserve">    age by 5-year increment</t>
  </si>
  <si>
    <t xml:space="preserve">    yrExp with any increment</t>
  </si>
  <si>
    <t xml:space="preserve">    iq with any increment</t>
  </si>
  <si>
    <t>Bonus Challenges</t>
  </si>
  <si>
    <t>Calculate the median iq for female with a master degree or higher (MA + PhD)</t>
  </si>
  <si>
    <t>Highlight inidividuals with a PhD</t>
  </si>
  <si>
    <t>Create a column that says TRUE if the individual makes over $100,000 AND is under 35 age</t>
  </si>
  <si>
    <t>Hints:</t>
  </si>
  <si>
    <t xml:space="preserve">    Create extra calculation columns</t>
  </si>
  <si>
    <t>OR</t>
  </si>
  <si>
    <t xml:space="preserve">    Use sorting and calculations wisely</t>
  </si>
  <si>
    <t>The maximum salary for people with at most a masters degree (MA)</t>
  </si>
  <si>
    <t>Sort and Filter</t>
  </si>
  <si>
    <t>Histograms for</t>
  </si>
  <si>
    <t>Histogram: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</si>
</sst>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E+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Border="1" applyAlignment="1"/>
    <xf numFmtId="44" fontId="0" fillId="0" borderId="0" xfId="1" applyFont="1"/>
    <xf numFmtId="9" fontId="0" fillId="0" borderId="0" xfId="2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5" fillId="0" borderId="0" xfId="3"/>
    <xf numFmtId="0" fontId="0" fillId="0" borderId="0" xfId="1" applyNumberFormat="1" applyFont="1"/>
    <xf numFmtId="14" fontId="0" fillId="0" borderId="0" xfId="0" applyNumberFormat="1"/>
    <xf numFmtId="11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</xdr:colOff>
      <xdr:row>1</xdr:row>
      <xdr:rowOff>15240</xdr:rowOff>
    </xdr:from>
    <xdr:to>
      <xdr:col>11</xdr:col>
      <xdr:colOff>571500</xdr:colOff>
      <xdr:row>3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41E179E-E3CE-499D-9AFA-4DE65A718786}"/>
            </a:ext>
          </a:extLst>
        </xdr:cNvPr>
        <xdr:cNvSpPr/>
      </xdr:nvSpPr>
      <xdr:spPr>
        <a:xfrm>
          <a:off x="7056120" y="198120"/>
          <a:ext cx="1173480" cy="46482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7620</xdr:colOff>
      <xdr:row>6</xdr:row>
      <xdr:rowOff>15240</xdr:rowOff>
    </xdr:from>
    <xdr:to>
      <xdr:col>11</xdr:col>
      <xdr:colOff>571500</xdr:colOff>
      <xdr:row>8</xdr:row>
      <xdr:rowOff>114300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6CA91A28-71C9-47C1-955A-DD04561AA1EA}"/>
            </a:ext>
          </a:extLst>
        </xdr:cNvPr>
        <xdr:cNvSpPr/>
      </xdr:nvSpPr>
      <xdr:spPr>
        <a:xfrm>
          <a:off x="7056120" y="1112520"/>
          <a:ext cx="1173480" cy="46482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15240</xdr:colOff>
      <xdr:row>11</xdr:row>
      <xdr:rowOff>15240</xdr:rowOff>
    </xdr:from>
    <xdr:to>
      <xdr:col>11</xdr:col>
      <xdr:colOff>579120</xdr:colOff>
      <xdr:row>13</xdr:row>
      <xdr:rowOff>114300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EE4BEE4B-3FEB-4513-8E3E-0E61ADE8681B}"/>
            </a:ext>
          </a:extLst>
        </xdr:cNvPr>
        <xdr:cNvSpPr/>
      </xdr:nvSpPr>
      <xdr:spPr>
        <a:xfrm>
          <a:off x="7063740" y="2026920"/>
          <a:ext cx="1173480" cy="46482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15240</xdr:colOff>
      <xdr:row>21</xdr:row>
      <xdr:rowOff>22860</xdr:rowOff>
    </xdr:from>
    <xdr:to>
      <xdr:col>11</xdr:col>
      <xdr:colOff>579120</xdr:colOff>
      <xdr:row>23</xdr:row>
      <xdr:rowOff>121920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3044CAB1-0CF7-4A22-9B22-02B585DE07B9}"/>
            </a:ext>
          </a:extLst>
        </xdr:cNvPr>
        <xdr:cNvSpPr/>
      </xdr:nvSpPr>
      <xdr:spPr>
        <a:xfrm>
          <a:off x="7063740" y="3863340"/>
          <a:ext cx="1173480" cy="46482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16</xdr:row>
      <xdr:rowOff>15240</xdr:rowOff>
    </xdr:from>
    <xdr:to>
      <xdr:col>11</xdr:col>
      <xdr:colOff>563880</xdr:colOff>
      <xdr:row>18</xdr:row>
      <xdr:rowOff>114300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14433EF0-8538-4FAC-8F87-1B1D0740F169}"/>
            </a:ext>
          </a:extLst>
        </xdr:cNvPr>
        <xdr:cNvSpPr/>
      </xdr:nvSpPr>
      <xdr:spPr>
        <a:xfrm>
          <a:off x="7048500" y="2941320"/>
          <a:ext cx="1173480" cy="464820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160020</xdr:colOff>
      <xdr:row>1</xdr:row>
      <xdr:rowOff>106680</xdr:rowOff>
    </xdr:from>
    <xdr:to>
      <xdr:col>11</xdr:col>
      <xdr:colOff>434340</xdr:colOff>
      <xdr:row>3</xdr:row>
      <xdr:rowOff>22860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FFDFCE6-9F44-4711-AC2F-66AC3EA350CC}"/>
            </a:ext>
          </a:extLst>
        </xdr:cNvPr>
        <xdr:cNvSpPr txBox="1"/>
      </xdr:nvSpPr>
      <xdr:spPr>
        <a:xfrm>
          <a:off x="7208520" y="289560"/>
          <a:ext cx="883920" cy="281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Workbook</a:t>
          </a:r>
        </a:p>
      </xdr:txBody>
    </xdr:sp>
    <xdr:clientData/>
  </xdr:twoCellAnchor>
  <xdr:twoCellAnchor>
    <xdr:from>
      <xdr:col>10</xdr:col>
      <xdr:colOff>167640</xdr:colOff>
      <xdr:row>6</xdr:row>
      <xdr:rowOff>106680</xdr:rowOff>
    </xdr:from>
    <xdr:to>
      <xdr:col>11</xdr:col>
      <xdr:colOff>441960</xdr:colOff>
      <xdr:row>8</xdr:row>
      <xdr:rowOff>22860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24CCE80-D92C-4EE2-9A42-5FC0700BFBED}"/>
            </a:ext>
          </a:extLst>
        </xdr:cNvPr>
        <xdr:cNvSpPr txBox="1"/>
      </xdr:nvSpPr>
      <xdr:spPr>
        <a:xfrm>
          <a:off x="7216140" y="1203960"/>
          <a:ext cx="883920" cy="281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Worksheet</a:t>
          </a:r>
        </a:p>
      </xdr:txBody>
    </xdr:sp>
    <xdr:clientData/>
  </xdr:twoCellAnchor>
  <xdr:twoCellAnchor>
    <xdr:from>
      <xdr:col>10</xdr:col>
      <xdr:colOff>144780</xdr:colOff>
      <xdr:row>16</xdr:row>
      <xdr:rowOff>106680</xdr:rowOff>
    </xdr:from>
    <xdr:to>
      <xdr:col>11</xdr:col>
      <xdr:colOff>419100</xdr:colOff>
      <xdr:row>18</xdr:row>
      <xdr:rowOff>22860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281FB9C-36B4-49B1-B713-34513950DB5F}"/>
            </a:ext>
          </a:extLst>
        </xdr:cNvPr>
        <xdr:cNvSpPr txBox="1"/>
      </xdr:nvSpPr>
      <xdr:spPr>
        <a:xfrm>
          <a:off x="7193280" y="3032760"/>
          <a:ext cx="883920" cy="281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Range</a:t>
          </a:r>
        </a:p>
      </xdr:txBody>
    </xdr:sp>
    <xdr:clientData/>
  </xdr:twoCellAnchor>
  <xdr:twoCellAnchor>
    <xdr:from>
      <xdr:col>10</xdr:col>
      <xdr:colOff>160020</xdr:colOff>
      <xdr:row>11</xdr:row>
      <xdr:rowOff>106680</xdr:rowOff>
    </xdr:from>
    <xdr:to>
      <xdr:col>11</xdr:col>
      <xdr:colOff>434340</xdr:colOff>
      <xdr:row>13</xdr:row>
      <xdr:rowOff>22860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8D2DCA-85E8-44F1-BEC9-53A78143409D}"/>
            </a:ext>
          </a:extLst>
        </xdr:cNvPr>
        <xdr:cNvSpPr txBox="1"/>
      </xdr:nvSpPr>
      <xdr:spPr>
        <a:xfrm>
          <a:off x="7208520" y="2118360"/>
          <a:ext cx="883920" cy="281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Table</a:t>
          </a:r>
        </a:p>
      </xdr:txBody>
    </xdr:sp>
    <xdr:clientData/>
  </xdr:twoCellAnchor>
  <xdr:twoCellAnchor>
    <xdr:from>
      <xdr:col>10</xdr:col>
      <xdr:colOff>175260</xdr:colOff>
      <xdr:row>21</xdr:row>
      <xdr:rowOff>99060</xdr:rowOff>
    </xdr:from>
    <xdr:to>
      <xdr:col>11</xdr:col>
      <xdr:colOff>449580</xdr:colOff>
      <xdr:row>23</xdr:row>
      <xdr:rowOff>15240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B0A0E3D-5663-4FD6-BAC1-80F4AC172274}"/>
            </a:ext>
          </a:extLst>
        </xdr:cNvPr>
        <xdr:cNvSpPr txBox="1"/>
      </xdr:nvSpPr>
      <xdr:spPr>
        <a:xfrm>
          <a:off x="7223760" y="3939540"/>
          <a:ext cx="883920" cy="281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Cell</a:t>
          </a:r>
        </a:p>
      </xdr:txBody>
    </xdr:sp>
    <xdr:clientData/>
  </xdr:twoCellAnchor>
  <xdr:twoCellAnchor>
    <xdr:from>
      <xdr:col>11</xdr:col>
      <xdr:colOff>7620</xdr:colOff>
      <xdr:row>4</xdr:row>
      <xdr:rowOff>7620</xdr:rowOff>
    </xdr:from>
    <xdr:to>
      <xdr:col>11</xdr:col>
      <xdr:colOff>7620</xdr:colOff>
      <xdr:row>5</xdr:row>
      <xdr:rowOff>129540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ED4E2D11-F404-413E-8C2C-41D909B9F21D}"/>
            </a:ext>
          </a:extLst>
        </xdr:cNvPr>
        <xdr:cNvCxnSpPr/>
      </xdr:nvCxnSpPr>
      <xdr:spPr>
        <a:xfrm>
          <a:off x="7665720" y="739140"/>
          <a:ext cx="0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22860</xdr:rowOff>
    </xdr:from>
    <xdr:to>
      <xdr:col>11</xdr:col>
      <xdr:colOff>0</xdr:colOff>
      <xdr:row>10</xdr:row>
      <xdr:rowOff>144780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DDFF8A9A-7273-4B47-B45C-CB572385F022}"/>
            </a:ext>
          </a:extLst>
        </xdr:cNvPr>
        <xdr:cNvCxnSpPr/>
      </xdr:nvCxnSpPr>
      <xdr:spPr>
        <a:xfrm>
          <a:off x="7658100" y="1668780"/>
          <a:ext cx="0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</xdr:colOff>
      <xdr:row>14</xdr:row>
      <xdr:rowOff>22860</xdr:rowOff>
    </xdr:from>
    <xdr:to>
      <xdr:col>11</xdr:col>
      <xdr:colOff>7620</xdr:colOff>
      <xdr:row>15</xdr:row>
      <xdr:rowOff>144780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F8775C27-241B-43EE-BA1B-597C27959232}"/>
            </a:ext>
          </a:extLst>
        </xdr:cNvPr>
        <xdr:cNvCxnSpPr/>
      </xdr:nvCxnSpPr>
      <xdr:spPr>
        <a:xfrm>
          <a:off x="7665720" y="2583180"/>
          <a:ext cx="0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</xdr:colOff>
      <xdr:row>19</xdr:row>
      <xdr:rowOff>22860</xdr:rowOff>
    </xdr:from>
    <xdr:to>
      <xdr:col>11</xdr:col>
      <xdr:colOff>7620</xdr:colOff>
      <xdr:row>20</xdr:row>
      <xdr:rowOff>144780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4404F507-B32B-49D0-BB2F-9E2E3C337F2A}"/>
            </a:ext>
          </a:extLst>
        </xdr:cNvPr>
        <xdr:cNvCxnSpPr/>
      </xdr:nvCxnSpPr>
      <xdr:spPr>
        <a:xfrm>
          <a:off x="7665720" y="3497580"/>
          <a:ext cx="0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205740</xdr:colOff>
      <xdr:row>9</xdr:row>
      <xdr:rowOff>114300</xdr:rowOff>
    </xdr:from>
    <xdr:to>
      <xdr:col>14</xdr:col>
      <xdr:colOff>2301240</xdr:colOff>
      <xdr:row>27</xdr:row>
      <xdr:rowOff>137160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289DA416-28C8-4611-8F4E-81B60C7C8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3040" y="1760220"/>
          <a:ext cx="2095500" cy="331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449581</xdr:colOff>
      <xdr:row>19</xdr:row>
      <xdr:rowOff>83820</xdr:rowOff>
    </xdr:from>
    <xdr:to>
      <xdr:col>4</xdr:col>
      <xdr:colOff>1760221</xdr:colOff>
      <xdr:row>28</xdr:row>
      <xdr:rowOff>86106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27EE84-5AB5-4A8E-B365-C9677E4B1F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5621" y="3764280"/>
          <a:ext cx="5920740" cy="1648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9C083-748B-4A35-9F49-72A57325F245}">
  <dimension ref="A1:A31"/>
  <sheetViews>
    <sheetView tabSelected="1" workbookViewId="0">
      <selection activeCell="D22" sqref="D22"/>
    </sheetView>
  </sheetViews>
  <sheetFormatPr defaultRowHeight="14.4" x14ac:dyDescent="0.3"/>
  <cols>
    <col min="1" max="1" width="20.88671875" bestFit="1" customWidth="1"/>
  </cols>
  <sheetData>
    <row r="1" spans="1:1" x14ac:dyDescent="0.3">
      <c r="A1" s="7" t="s">
        <v>0</v>
      </c>
    </row>
    <row r="2" spans="1:1" x14ac:dyDescent="0.3">
      <c r="A2" t="s">
        <v>1</v>
      </c>
    </row>
    <row r="3" spans="1:1" x14ac:dyDescent="0.3">
      <c r="A3" s="9" t="s">
        <v>5</v>
      </c>
    </row>
    <row r="4" spans="1:1" x14ac:dyDescent="0.3">
      <c r="A4" t="s">
        <v>2</v>
      </c>
    </row>
    <row r="5" spans="1:1" x14ac:dyDescent="0.3">
      <c r="A5" s="9" t="s">
        <v>26</v>
      </c>
    </row>
    <row r="6" spans="1:1" x14ac:dyDescent="0.3">
      <c r="A6" t="s">
        <v>3</v>
      </c>
    </row>
    <row r="7" spans="1:1" x14ac:dyDescent="0.3">
      <c r="A7" s="9" t="s">
        <v>27</v>
      </c>
    </row>
    <row r="8" spans="1:1" x14ac:dyDescent="0.3">
      <c r="A8" t="s">
        <v>4</v>
      </c>
    </row>
    <row r="9" spans="1:1" x14ac:dyDescent="0.3">
      <c r="A9" s="9" t="s">
        <v>11</v>
      </c>
    </row>
    <row r="10" spans="1:1" x14ac:dyDescent="0.3">
      <c r="A10" t="s">
        <v>28</v>
      </c>
    </row>
    <row r="11" spans="1:1" x14ac:dyDescent="0.3">
      <c r="A11" s="9" t="s">
        <v>30</v>
      </c>
    </row>
    <row r="12" spans="1:1" x14ac:dyDescent="0.3">
      <c r="A12" t="s">
        <v>29</v>
      </c>
    </row>
    <row r="13" spans="1:1" x14ac:dyDescent="0.3">
      <c r="A13" s="9" t="s">
        <v>111</v>
      </c>
    </row>
    <row r="15" spans="1:1" x14ac:dyDescent="0.3">
      <c r="A15" s="9"/>
    </row>
    <row r="17" spans="1:1" x14ac:dyDescent="0.3">
      <c r="A17" s="9"/>
    </row>
    <row r="19" spans="1:1" x14ac:dyDescent="0.3">
      <c r="A19" s="9"/>
    </row>
    <row r="21" spans="1:1" x14ac:dyDescent="0.3">
      <c r="A21" s="9"/>
    </row>
    <row r="31" spans="1:1" x14ac:dyDescent="0.3">
      <c r="A31" s="9"/>
    </row>
  </sheetData>
  <hyperlinks>
    <hyperlink ref="A3" location="General_Info!A1" display="Learn Your Surroundings" xr:uid="{02423AEB-EBDD-4AC2-BE0C-2D80B9BD77B3}"/>
    <hyperlink ref="A5" location="Formatting!A1" display="Formatting" xr:uid="{C52533F0-6C23-434C-821C-9B8AE799AA5C}"/>
    <hyperlink ref="A7" location="Tables!A1" display="Tables" xr:uid="{0994EB2D-0CA3-4382-9526-D5B583BEFA38}"/>
    <hyperlink ref="A11" location="Charts!A1" display="Charts" xr:uid="{24B5AA2D-FF7C-4E7F-BCD1-0CAFB2C74A52}"/>
    <hyperlink ref="A9" location="Formulas!A1" display="Formulas" xr:uid="{724A109C-B913-4EA1-A0FC-DC0B180C306B}"/>
    <hyperlink ref="A13" location="Project!A1" display="Project" xr:uid="{77E29AFD-84AE-4AEE-B168-4E3535EBFB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D2B52-A58F-4C59-9B9A-A532D14F3519}">
  <dimension ref="A1:P24"/>
  <sheetViews>
    <sheetView workbookViewId="0"/>
  </sheetViews>
  <sheetFormatPr defaultRowHeight="14.4" x14ac:dyDescent="0.3"/>
  <cols>
    <col min="1" max="1" width="12.109375" customWidth="1"/>
    <col min="10" max="10" width="10.6640625" customWidth="1"/>
    <col min="15" max="15" width="42.6640625" bestFit="1" customWidth="1"/>
    <col min="16" max="16" width="9" customWidth="1"/>
  </cols>
  <sheetData>
    <row r="1" spans="1:16" x14ac:dyDescent="0.3">
      <c r="A1" s="7" t="s">
        <v>6</v>
      </c>
      <c r="E1" s="7" t="s">
        <v>16</v>
      </c>
      <c r="J1" s="7" t="s">
        <v>78</v>
      </c>
      <c r="N1" s="7" t="s">
        <v>77</v>
      </c>
      <c r="O1" s="2" t="s">
        <v>79</v>
      </c>
      <c r="P1" s="2" t="s">
        <v>89</v>
      </c>
    </row>
    <row r="2" spans="1:16" x14ac:dyDescent="0.3">
      <c r="A2" s="7" t="s">
        <v>7</v>
      </c>
      <c r="E2" s="6" t="s">
        <v>17</v>
      </c>
      <c r="N2" t="str">
        <f>"#DIV/0!"</f>
        <v>#DIV/0!</v>
      </c>
      <c r="O2" t="s">
        <v>80</v>
      </c>
      <c r="P2" t="e">
        <f>2/0</f>
        <v>#DIV/0!</v>
      </c>
    </row>
    <row r="3" spans="1:16" x14ac:dyDescent="0.3">
      <c r="A3" t="str">
        <f>"    -general text/cell formatting"</f>
        <v xml:space="preserve">    -general text/cell formatting</v>
      </c>
      <c r="E3" t="str">
        <f>"    -Defaults on font, ribbon, visuals"</f>
        <v xml:space="preserve">    -Defaults on font, ribbon, visuals</v>
      </c>
      <c r="N3" s="2" t="str">
        <f>"#N/A"</f>
        <v>#N/A</v>
      </c>
      <c r="O3" t="s">
        <v>81</v>
      </c>
      <c r="P3" t="e">
        <f>MATCH(2,Q1:Q2,0)</f>
        <v>#N/A</v>
      </c>
    </row>
    <row r="4" spans="1:16" x14ac:dyDescent="0.3">
      <c r="A4" s="7" t="s">
        <v>8</v>
      </c>
      <c r="E4" s="6" t="s">
        <v>11</v>
      </c>
      <c r="N4" t="str">
        <f>"#NAME?"</f>
        <v>#NAME?</v>
      </c>
      <c r="O4" t="s">
        <v>82</v>
      </c>
      <c r="P4" t="e">
        <f>john</f>
        <v>#NAME?</v>
      </c>
    </row>
    <row r="5" spans="1:16" x14ac:dyDescent="0.3">
      <c r="A5" t="str">
        <f>"    -tables, charts, figures, links"</f>
        <v xml:space="preserve">    -tables, charts, figures, links</v>
      </c>
      <c r="E5" t="str">
        <f>"    -calcuation/formula methods"</f>
        <v xml:space="preserve">    -calcuation/formula methods</v>
      </c>
      <c r="N5" t="str">
        <f>"#NULL!"</f>
        <v>#NULL!</v>
      </c>
      <c r="O5" t="s">
        <v>88</v>
      </c>
      <c r="P5" t="e">
        <f ca="1">CELL("address",(A1:A5 B2:C2))</f>
        <v>#NULL!</v>
      </c>
    </row>
    <row r="6" spans="1:16" x14ac:dyDescent="0.3">
      <c r="A6" s="6" t="s">
        <v>9</v>
      </c>
      <c r="E6" t="str">
        <f>"    -handling error alerts"</f>
        <v xml:space="preserve">    -handling error alerts</v>
      </c>
      <c r="N6" t="str">
        <f>"#NUM!"</f>
        <v>#NUM!</v>
      </c>
      <c r="O6" t="s">
        <v>83</v>
      </c>
      <c r="P6" t="e">
        <f>PERMUT(2.3%,3)</f>
        <v>#NUM!</v>
      </c>
    </row>
    <row r="7" spans="1:16" x14ac:dyDescent="0.3">
      <c r="A7" t="str">
        <f>"    -specialized design"</f>
        <v xml:space="preserve">    -specialized design</v>
      </c>
      <c r="E7" s="6" t="s">
        <v>12</v>
      </c>
      <c r="N7" t="str">
        <f>"#REF!"</f>
        <v>#REF!</v>
      </c>
      <c r="O7" t="s">
        <v>84</v>
      </c>
      <c r="P7" t="e">
        <f>INDEX(2,2,2)</f>
        <v>#REF!</v>
      </c>
    </row>
    <row r="8" spans="1:16" x14ac:dyDescent="0.3">
      <c r="A8" s="6" t="s">
        <v>10</v>
      </c>
      <c r="E8" t="str">
        <f>"    -handling and viewing data"</f>
        <v xml:space="preserve">    -handling and viewing data</v>
      </c>
      <c r="N8" t="str">
        <f>"#VALUE!"</f>
        <v>#VALUE!</v>
      </c>
      <c r="O8" t="s">
        <v>85</v>
      </c>
      <c r="P8" t="e">
        <f>"hey"+2</f>
        <v>#VALUE!</v>
      </c>
    </row>
    <row r="9" spans="1:16" x14ac:dyDescent="0.3">
      <c r="A9" t="str">
        <f>"    -sheet formatting"</f>
        <v xml:space="preserve">    -sheet formatting</v>
      </c>
      <c r="E9" s="6" t="s">
        <v>25</v>
      </c>
      <c r="N9" s="2" t="s">
        <v>86</v>
      </c>
      <c r="O9" t="s">
        <v>87</v>
      </c>
      <c r="P9" s="8">
        <f>1234789*56789234</f>
        <v>70122721461626</v>
      </c>
    </row>
    <row r="10" spans="1:16" x14ac:dyDescent="0.3">
      <c r="A10" s="6" t="s">
        <v>11</v>
      </c>
      <c r="E10" t="str">
        <f>"    -autocorrect, grammar, spelling"</f>
        <v xml:space="preserve">    -autocorrect, grammar, spelling</v>
      </c>
    </row>
    <row r="11" spans="1:16" x14ac:dyDescent="0.3">
      <c r="A11" t="str">
        <f>"    -formulas, tracing"</f>
        <v xml:space="preserve">    -formulas, tracing</v>
      </c>
      <c r="E11" s="6" t="s">
        <v>18</v>
      </c>
    </row>
    <row r="12" spans="1:16" x14ac:dyDescent="0.3">
      <c r="A12" s="7" t="s">
        <v>12</v>
      </c>
      <c r="E12" t="str">
        <f>"    -auto saving, default format/location"</f>
        <v xml:space="preserve">    -auto saving, default format/location</v>
      </c>
    </row>
    <row r="13" spans="1:16" x14ac:dyDescent="0.3">
      <c r="A13" t="str">
        <f>"    -insert data, handle data"</f>
        <v xml:space="preserve">    -insert data, handle data</v>
      </c>
      <c r="E13" s="6" t="s">
        <v>19</v>
      </c>
    </row>
    <row r="14" spans="1:16" x14ac:dyDescent="0.3">
      <c r="A14" s="6" t="s">
        <v>13</v>
      </c>
      <c r="E14" t="str">
        <f>"    -editing/displayed language"</f>
        <v xml:space="preserve">    -editing/displayed language</v>
      </c>
    </row>
    <row r="15" spans="1:16" x14ac:dyDescent="0.3">
      <c r="A15" t="str">
        <f>"    -proof-reading and commenting"</f>
        <v xml:space="preserve">    -proof-reading and commenting</v>
      </c>
      <c r="E15" s="6" t="s">
        <v>20</v>
      </c>
    </row>
    <row r="16" spans="1:16" x14ac:dyDescent="0.3">
      <c r="A16" s="6" t="s">
        <v>14</v>
      </c>
      <c r="E16" t="str">
        <f>"    -miscellaneous options"</f>
        <v xml:space="preserve">    -miscellaneous options</v>
      </c>
    </row>
    <row r="17" spans="1:5" x14ac:dyDescent="0.3">
      <c r="A17" t="str">
        <f>"    -visual interface"</f>
        <v xml:space="preserve">    -visual interface</v>
      </c>
      <c r="E17" s="7" t="s">
        <v>21</v>
      </c>
    </row>
    <row r="18" spans="1:5" x14ac:dyDescent="0.3">
      <c r="A18" s="6" t="s">
        <v>15</v>
      </c>
      <c r="E18" t="str">
        <f>"    -choose sections and subsections"</f>
        <v xml:space="preserve">    -choose sections and subsections</v>
      </c>
    </row>
    <row r="19" spans="1:5" x14ac:dyDescent="0.3">
      <c r="A19" t="str">
        <f>"    -save, print, export, options"</f>
        <v xml:space="preserve">    -save, print, export, options</v>
      </c>
      <c r="E19" s="6" t="s">
        <v>22</v>
      </c>
    </row>
    <row r="20" spans="1:5" x14ac:dyDescent="0.3">
      <c r="E20" t="str">
        <f>"    -choose options for toolbar"</f>
        <v xml:space="preserve">    -choose options for toolbar</v>
      </c>
    </row>
    <row r="21" spans="1:5" x14ac:dyDescent="0.3">
      <c r="E21" s="6" t="s">
        <v>23</v>
      </c>
    </row>
    <row r="22" spans="1:5" x14ac:dyDescent="0.3">
      <c r="E22" t="str">
        <f>"    -importing other packages"</f>
        <v xml:space="preserve">    -importing other packages</v>
      </c>
    </row>
    <row r="23" spans="1:5" x14ac:dyDescent="0.3">
      <c r="E23" s="7" t="s">
        <v>24</v>
      </c>
    </row>
    <row r="24" spans="1:5" x14ac:dyDescent="0.3">
      <c r="E24" t="str">
        <f>"    -handling outside sources"</f>
        <v xml:space="preserve">    -handling outside sources</v>
      </c>
    </row>
  </sheetData>
  <pageMargins left="0.7" right="0.7" top="0.75" bottom="0.75" header="0.3" footer="0.3"/>
  <pageSetup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9E73E-F861-4CB8-85DB-B5FF3C2D099B}">
  <dimension ref="A1:N18"/>
  <sheetViews>
    <sheetView workbookViewId="0">
      <selection activeCell="E13" sqref="E13"/>
    </sheetView>
  </sheetViews>
  <sheetFormatPr defaultRowHeight="14.4" x14ac:dyDescent="0.3"/>
  <cols>
    <col min="1" max="1" width="17.6640625" bestFit="1" customWidth="1"/>
    <col min="3" max="3" width="31.77734375" bestFit="1" customWidth="1"/>
    <col min="5" max="5" width="30.44140625" bestFit="1" customWidth="1"/>
  </cols>
  <sheetData>
    <row r="1" spans="1:14" x14ac:dyDescent="0.3">
      <c r="A1" t="s">
        <v>40</v>
      </c>
      <c r="C1" t="s">
        <v>90</v>
      </c>
      <c r="E1" t="s">
        <v>91</v>
      </c>
      <c r="G1" t="s">
        <v>31</v>
      </c>
    </row>
    <row r="2" spans="1:14" x14ac:dyDescent="0.3">
      <c r="A2" t="str">
        <f>"-Keyboard Shortcuts"</f>
        <v>-Keyboard Shortcuts</v>
      </c>
      <c r="C2" t="str">
        <f>"-Navigate Sections"</f>
        <v>-Navigate Sections</v>
      </c>
      <c r="E2" t="str">
        <f>"-Merge and Center"</f>
        <v>-Merge and Center</v>
      </c>
      <c r="G2" t="s">
        <v>32</v>
      </c>
      <c r="H2" t="s">
        <v>33</v>
      </c>
      <c r="I2" t="s">
        <v>34</v>
      </c>
      <c r="K2" t="s">
        <v>35</v>
      </c>
      <c r="L2" t="s">
        <v>49</v>
      </c>
      <c r="M2" t="s">
        <v>36</v>
      </c>
    </row>
    <row r="3" spans="1:14" x14ac:dyDescent="0.3">
      <c r="A3" t="str">
        <f>"-Formatting Tips"</f>
        <v>-Formatting Tips</v>
      </c>
      <c r="C3" t="str">
        <f>"    -'Ctrl' + 'arrows'"</f>
        <v xml:space="preserve">    -'Ctrl' + 'arrows'</v>
      </c>
      <c r="E3" t="str">
        <f>"-Wrap Text"</f>
        <v>-Wrap Text</v>
      </c>
      <c r="G3" t="s">
        <v>37</v>
      </c>
      <c r="H3" t="s">
        <v>43</v>
      </c>
      <c r="I3">
        <v>121</v>
      </c>
      <c r="K3">
        <v>8.6999999999999993</v>
      </c>
      <c r="L3" t="s">
        <v>51</v>
      </c>
      <c r="M3">
        <v>5.5</v>
      </c>
    </row>
    <row r="4" spans="1:14" x14ac:dyDescent="0.3">
      <c r="C4" t="str">
        <f>"-Highlight Sections"</f>
        <v>-Highlight Sections</v>
      </c>
      <c r="E4" t="str">
        <f>"-Allignment (vertical and horizontal)"</f>
        <v>-Allignment (vertical and horizontal)</v>
      </c>
      <c r="G4" t="s">
        <v>38</v>
      </c>
      <c r="H4" t="s">
        <v>44</v>
      </c>
      <c r="I4">
        <v>144</v>
      </c>
      <c r="K4">
        <v>8.4</v>
      </c>
      <c r="L4" t="s">
        <v>50</v>
      </c>
      <c r="M4">
        <v>9</v>
      </c>
    </row>
    <row r="5" spans="1:14" x14ac:dyDescent="0.3">
      <c r="C5" t="str">
        <f>"    -'Ctrl' + 'Shift' + 'arrows'"</f>
        <v xml:space="preserve">    -'Ctrl' + 'Shift' + 'arrows'</v>
      </c>
      <c r="E5" t="str">
        <f>"-Expanding Columns"</f>
        <v>-Expanding Columns</v>
      </c>
      <c r="G5" t="s">
        <v>39</v>
      </c>
      <c r="H5" t="s">
        <v>43</v>
      </c>
      <c r="I5">
        <v>142</v>
      </c>
      <c r="K5">
        <v>8.3000000000000007</v>
      </c>
      <c r="L5" t="s">
        <v>50</v>
      </c>
      <c r="M5">
        <v>8</v>
      </c>
    </row>
    <row r="6" spans="1:14" x14ac:dyDescent="0.3">
      <c r="C6" t="str">
        <f>"-Navigate Sheet"</f>
        <v>-Navigate Sheet</v>
      </c>
      <c r="E6" t="str">
        <f>"-Entering data with 'Tab' and 'Enter'"</f>
        <v>-Entering data with 'Tab' and 'Enter'</v>
      </c>
      <c r="G6" t="s">
        <v>52</v>
      </c>
      <c r="H6" t="s">
        <v>45</v>
      </c>
      <c r="I6">
        <v>178</v>
      </c>
      <c r="K6">
        <v>8.8000000000000007</v>
      </c>
      <c r="L6" t="s">
        <v>54</v>
      </c>
      <c r="M6">
        <v>12</v>
      </c>
    </row>
    <row r="7" spans="1:14" x14ac:dyDescent="0.3">
      <c r="C7" t="str">
        <f>"    -Beginning of sheet: 'Ctrl' + 'home'"</f>
        <v xml:space="preserve">    -Beginning of sheet: 'Ctrl' + 'home'</v>
      </c>
      <c r="E7" t="str">
        <f>"-Moving Cells"</f>
        <v>-Moving Cells</v>
      </c>
      <c r="G7" t="s">
        <v>53</v>
      </c>
      <c r="H7" t="s">
        <v>45</v>
      </c>
      <c r="I7">
        <v>152</v>
      </c>
      <c r="K7">
        <v>7.5</v>
      </c>
      <c r="L7" t="s">
        <v>55</v>
      </c>
      <c r="M7">
        <v>11</v>
      </c>
    </row>
    <row r="8" spans="1:14" x14ac:dyDescent="0.3">
      <c r="C8" t="str">
        <f>"    -End of sheet: 'Ctrl' + 'end'"</f>
        <v xml:space="preserve">    -End of sheet: 'Ctrl' + 'end'</v>
      </c>
      <c r="E8" t="str">
        <f>"-Accounting Format"</f>
        <v>-Accounting Format</v>
      </c>
      <c r="G8" t="s">
        <v>56</v>
      </c>
      <c r="H8" t="s">
        <v>46</v>
      </c>
      <c r="I8">
        <v>106</v>
      </c>
      <c r="K8">
        <v>6.6</v>
      </c>
      <c r="L8" t="s">
        <v>57</v>
      </c>
      <c r="M8">
        <v>6</v>
      </c>
    </row>
    <row r="9" spans="1:14" x14ac:dyDescent="0.3">
      <c r="C9" t="str">
        <f>"-Navigate Workbook"</f>
        <v>-Navigate Workbook</v>
      </c>
      <c r="E9" t="str">
        <f>"-Inserting/Deleting Columns"</f>
        <v>-Inserting/Deleting Columns</v>
      </c>
      <c r="G9" t="s">
        <v>41</v>
      </c>
      <c r="H9" t="s">
        <v>47</v>
      </c>
      <c r="I9">
        <v>81</v>
      </c>
      <c r="K9">
        <v>8.3000000000000007</v>
      </c>
      <c r="L9" t="s">
        <v>58</v>
      </c>
      <c r="M9">
        <v>5</v>
      </c>
    </row>
    <row r="10" spans="1:14" x14ac:dyDescent="0.3">
      <c r="C10" t="str">
        <f>"    -Move to left sheet: 'Ctrl' + 'pg up'"</f>
        <v xml:space="preserve">    -Move to left sheet: 'Ctrl' + 'pg up'</v>
      </c>
      <c r="G10" t="s">
        <v>59</v>
      </c>
      <c r="H10" t="s">
        <v>48</v>
      </c>
      <c r="I10">
        <v>100</v>
      </c>
      <c r="K10">
        <v>7.4</v>
      </c>
      <c r="L10" t="s">
        <v>60</v>
      </c>
      <c r="N10">
        <v>7</v>
      </c>
    </row>
    <row r="11" spans="1:14" x14ac:dyDescent="0.3">
      <c r="C11" t="str">
        <f>"    -Move to right sheet: 'Ctrl' + 'pg dn'"</f>
        <v xml:space="preserve">    -Move to right sheet: 'Ctrl' + 'pg dn'</v>
      </c>
    </row>
    <row r="12" spans="1:14" x14ac:dyDescent="0.3">
      <c r="C12" t="str">
        <f>"-Comment"</f>
        <v>-Comment</v>
      </c>
    </row>
    <row r="13" spans="1:14" x14ac:dyDescent="0.3">
      <c r="C13" t="str">
        <f>"    -'Shift' + 'F2'"</f>
        <v xml:space="preserve">    -'Shift' + 'F2'</v>
      </c>
    </row>
    <row r="14" spans="1:14" x14ac:dyDescent="0.3">
      <c r="C14" t="str">
        <f>"-Misc"</f>
        <v>-Misc</v>
      </c>
    </row>
    <row r="15" spans="1:14" x14ac:dyDescent="0.3">
      <c r="C15" t="str">
        <f>"    -Save: 'Ctrl' + 's'"</f>
        <v xml:space="preserve">    -Save: 'Ctrl' + 's'</v>
      </c>
    </row>
    <row r="16" spans="1:14" x14ac:dyDescent="0.3">
      <c r="C16" t="str">
        <f>"    -Copy: 'Ctrl' + 'c'"</f>
        <v xml:space="preserve">    -Copy: 'Ctrl' + 'c'</v>
      </c>
    </row>
    <row r="17" spans="3:3" x14ac:dyDescent="0.3">
      <c r="C17" t="str">
        <f>"    -Cut: 'Ctrl' + 'x'"</f>
        <v xml:space="preserve">    -Cut: 'Ctrl' + 'x'</v>
      </c>
    </row>
    <row r="18" spans="3:3" x14ac:dyDescent="0.3">
      <c r="C18" t="str">
        <f>"    -Paste: 'Ctrl' + 'v'"</f>
        <v xml:space="preserve">    -Paste: 'Ctrl' + 'v'</v>
      </c>
    </row>
  </sheetData>
  <pageMargins left="0.7" right="0.7" top="0.75" bottom="0.75" header="0.3" footer="0.3"/>
  <pageSetup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D1CBB-66DF-4F76-9124-F9A3CD55A90B}">
  <dimension ref="A1:O35"/>
  <sheetViews>
    <sheetView workbookViewId="0">
      <selection activeCell="C10" sqref="C10"/>
    </sheetView>
  </sheetViews>
  <sheetFormatPr defaultRowHeight="14.4" x14ac:dyDescent="0.3"/>
  <cols>
    <col min="1" max="1" width="21" bestFit="1" customWidth="1"/>
    <col min="3" max="3" width="38.6640625" bestFit="1" customWidth="1"/>
    <col min="4" max="5" width="38.6640625" customWidth="1"/>
    <col min="6" max="6" width="61.5546875" bestFit="1" customWidth="1"/>
    <col min="7" max="7" width="22.6640625" customWidth="1"/>
  </cols>
  <sheetData>
    <row r="1" spans="1:15" x14ac:dyDescent="0.3">
      <c r="A1" t="s">
        <v>64</v>
      </c>
      <c r="C1" t="s">
        <v>92</v>
      </c>
      <c r="D1" t="s">
        <v>357</v>
      </c>
      <c r="E1" t="s">
        <v>96</v>
      </c>
      <c r="F1" t="s">
        <v>101</v>
      </c>
      <c r="G1" t="s">
        <v>90</v>
      </c>
      <c r="I1" s="3" t="s">
        <v>31</v>
      </c>
      <c r="J1" s="3"/>
      <c r="K1" s="3"/>
      <c r="L1" s="3"/>
      <c r="M1" s="3"/>
      <c r="N1" s="3"/>
      <c r="O1" s="3"/>
    </row>
    <row r="2" spans="1:15" x14ac:dyDescent="0.3">
      <c r="A2" t="str">
        <f>"-Create and Name Table"</f>
        <v>-Create and Name Table</v>
      </c>
      <c r="C2" t="str">
        <f>"-Copy and Paste Raw Data"</f>
        <v>-Copy and Paste Raw Data</v>
      </c>
      <c r="D2" t="str">
        <f>"-Multiple sorts"</f>
        <v>-Multiple sorts</v>
      </c>
      <c r="E2" t="str">
        <f>"-Add, subtract, multiply, divide"</f>
        <v>-Add, subtract, multiply, divide</v>
      </c>
      <c r="F2" t="str">
        <f>"-min, max, median, average, variance, count, counta, sum"</f>
        <v>-min, max, median, average, variance, count, counta, sum</v>
      </c>
      <c r="G2" t="str">
        <f>"-Edit Calculation"</f>
        <v>-Edit Calculation</v>
      </c>
      <c r="I2" t="s">
        <v>32</v>
      </c>
      <c r="J2" t="s">
        <v>33</v>
      </c>
      <c r="K2" t="s">
        <v>34</v>
      </c>
      <c r="L2" t="s">
        <v>35</v>
      </c>
      <c r="M2" t="s">
        <v>49</v>
      </c>
      <c r="N2" t="s">
        <v>36</v>
      </c>
    </row>
    <row r="3" spans="1:15" x14ac:dyDescent="0.3">
      <c r="A3" t="str">
        <f>"-Add Columns/Rows"</f>
        <v>-Add Columns/Rows</v>
      </c>
      <c r="C3" t="str">
        <f>"    -Paste Special [values]"</f>
        <v xml:space="preserve">    -Paste Special [values]</v>
      </c>
      <c r="D3" t="str">
        <f>"-Multiple filters"</f>
        <v>-Multiple filters</v>
      </c>
      <c r="E3" t="str">
        <f>"    -Add: A+B"</f>
        <v xml:space="preserve">    -Add: A+B</v>
      </c>
      <c r="G3" t="str">
        <f>"    -Double Click Cell"</f>
        <v xml:space="preserve">    -Double Click Cell</v>
      </c>
      <c r="I3" t="s">
        <v>37</v>
      </c>
      <c r="J3" t="s">
        <v>43</v>
      </c>
      <c r="K3">
        <v>121</v>
      </c>
      <c r="L3">
        <v>8.6999999999999993</v>
      </c>
      <c r="M3" t="s">
        <v>51</v>
      </c>
      <c r="N3">
        <v>5.5</v>
      </c>
    </row>
    <row r="4" spans="1:15" x14ac:dyDescent="0.3">
      <c r="A4" t="str">
        <f>"-Sort and Filter"</f>
        <v>-Sort and Filter</v>
      </c>
      <c r="C4" t="str">
        <f>"-Create Table"</f>
        <v>-Create Table</v>
      </c>
      <c r="D4" t="str">
        <f>"-Combinations"</f>
        <v>-Combinations</v>
      </c>
      <c r="E4" t="str">
        <f>"    -Subtract: A-B"</f>
        <v xml:space="preserve">    -Subtract: A-B</v>
      </c>
      <c r="F4" t="str">
        <f>"-min: minimum of the values in the selected cells"</f>
        <v>-min: minimum of the values in the selected cells</v>
      </c>
      <c r="G4" s="1" t="s">
        <v>93</v>
      </c>
      <c r="I4" t="s">
        <v>38</v>
      </c>
      <c r="J4" t="s">
        <v>44</v>
      </c>
      <c r="K4">
        <v>144</v>
      </c>
      <c r="L4">
        <v>8.4</v>
      </c>
      <c r="M4" t="s">
        <v>50</v>
      </c>
      <c r="N4">
        <v>9</v>
      </c>
    </row>
    <row r="5" spans="1:15" x14ac:dyDescent="0.3">
      <c r="A5" t="str">
        <f>"-Operators Example"</f>
        <v>-Operators Example</v>
      </c>
      <c r="C5" t="str">
        <f>"    -Highlight data and 'insert table' [insert tab]"</f>
        <v xml:space="preserve">    -Highlight data and 'insert table' [insert tab]</v>
      </c>
      <c r="E5" t="str">
        <f>"    -Multiply: A*B"</f>
        <v xml:space="preserve">    -Multiply: A*B</v>
      </c>
      <c r="F5" t="str">
        <f>"    -min(min range)"</f>
        <v xml:space="preserve">    -min(min range)</v>
      </c>
      <c r="G5" t="str">
        <f>"    -Click Toolbar"</f>
        <v xml:space="preserve">    -Click Toolbar</v>
      </c>
      <c r="I5" t="s">
        <v>39</v>
      </c>
      <c r="J5" t="s">
        <v>43</v>
      </c>
      <c r="K5">
        <v>142</v>
      </c>
      <c r="L5">
        <v>8.3000000000000007</v>
      </c>
      <c r="M5" t="s">
        <v>50</v>
      </c>
      <c r="N5">
        <v>8</v>
      </c>
    </row>
    <row r="6" spans="1:15" x14ac:dyDescent="0.3">
      <c r="A6" t="str">
        <f>"-Table Functions"</f>
        <v>-Table Functions</v>
      </c>
      <c r="C6" t="str">
        <f>"-Change Name"</f>
        <v>-Change Name</v>
      </c>
      <c r="E6" t="str">
        <f>"    -Divide: A/B"</f>
        <v xml:space="preserve">    -Divide: A/B</v>
      </c>
      <c r="F6" t="str">
        <f>"-max: maximum of the values in the selected cells"</f>
        <v>-max: maximum of the values in the selected cells</v>
      </c>
      <c r="G6" s="1" t="s">
        <v>93</v>
      </c>
      <c r="I6" t="s">
        <v>52</v>
      </c>
      <c r="J6" t="s">
        <v>45</v>
      </c>
      <c r="K6">
        <v>178</v>
      </c>
      <c r="L6">
        <v>8.8000000000000007</v>
      </c>
      <c r="M6" t="s">
        <v>54</v>
      </c>
      <c r="N6">
        <v>12</v>
      </c>
    </row>
    <row r="7" spans="1:15" x14ac:dyDescent="0.3">
      <c r="A7" t="str">
        <f>"-Keyboard Shortcuts"</f>
        <v>-Keyboard Shortcuts</v>
      </c>
      <c r="C7" t="str">
        <f>"    -Design Tab"</f>
        <v xml:space="preserve">    -Design Tab</v>
      </c>
      <c r="F7" t="str">
        <f>"    -max(max range)"</f>
        <v xml:space="preserve">    -max(max range)</v>
      </c>
      <c r="G7" t="str">
        <f>"    -'F2'"</f>
        <v xml:space="preserve">    -'F2'</v>
      </c>
      <c r="I7" t="s">
        <v>53</v>
      </c>
      <c r="J7" t="s">
        <v>45</v>
      </c>
      <c r="K7">
        <v>152</v>
      </c>
      <c r="L7">
        <v>7.5</v>
      </c>
      <c r="M7" t="s">
        <v>55</v>
      </c>
      <c r="N7">
        <v>11</v>
      </c>
    </row>
    <row r="8" spans="1:15" x14ac:dyDescent="0.3">
      <c r="A8" t="str">
        <f>"-Conditional Formatting"</f>
        <v>-Conditional Formatting</v>
      </c>
      <c r="F8" t="str">
        <f>"-median: median of the values in the selected cells (order doesn't matter)"</f>
        <v>-median: median of the values in the selected cells (order doesn't matter)</v>
      </c>
      <c r="G8" t="str">
        <f>"-See all formulas"</f>
        <v>-See all formulas</v>
      </c>
      <c r="I8" t="s">
        <v>56</v>
      </c>
      <c r="J8" t="s">
        <v>46</v>
      </c>
      <c r="K8">
        <v>106</v>
      </c>
      <c r="L8">
        <v>6.6</v>
      </c>
      <c r="M8" t="s">
        <v>57</v>
      </c>
      <c r="N8">
        <v>6</v>
      </c>
    </row>
    <row r="9" spans="1:15" x14ac:dyDescent="0.3">
      <c r="F9" t="str">
        <f>"    -median(median range)"</f>
        <v xml:space="preserve">    -median(median range)</v>
      </c>
      <c r="G9" t="str">
        <f>"    -'Ctrl' + '`'"</f>
        <v xml:space="preserve">    -'Ctrl' + '`'</v>
      </c>
      <c r="I9" t="s">
        <v>41</v>
      </c>
      <c r="J9" t="s">
        <v>47</v>
      </c>
      <c r="K9">
        <v>81</v>
      </c>
      <c r="L9">
        <v>8.3000000000000007</v>
      </c>
      <c r="M9" t="s">
        <v>58</v>
      </c>
      <c r="N9">
        <v>5</v>
      </c>
    </row>
    <row r="10" spans="1:15" x14ac:dyDescent="0.3">
      <c r="F10" t="str">
        <f>"-average: average the values in the selected cells"</f>
        <v>-average: average the values in the selected cells</v>
      </c>
      <c r="I10" t="s">
        <v>59</v>
      </c>
      <c r="J10" t="s">
        <v>48</v>
      </c>
      <c r="K10">
        <v>100</v>
      </c>
      <c r="L10">
        <v>7.4</v>
      </c>
      <c r="M10" t="s">
        <v>60</v>
      </c>
      <c r="N10">
        <v>7</v>
      </c>
    </row>
    <row r="11" spans="1:15" x14ac:dyDescent="0.3">
      <c r="F11" t="str">
        <f>"    -average(average range)"</f>
        <v xml:space="preserve">    -average(average range)</v>
      </c>
      <c r="I11" t="s">
        <v>42</v>
      </c>
      <c r="J11" t="s">
        <v>47</v>
      </c>
      <c r="K11">
        <v>100</v>
      </c>
      <c r="L11">
        <v>8.1</v>
      </c>
      <c r="M11" t="s">
        <v>61</v>
      </c>
      <c r="N11">
        <v>6.5</v>
      </c>
    </row>
    <row r="12" spans="1:15" x14ac:dyDescent="0.3">
      <c r="F12" t="str">
        <f>"-var.s: sample variance of the values in the slected cells"</f>
        <v>-var.s: sample variance of the values in the slected cells</v>
      </c>
      <c r="I12" t="s">
        <v>62</v>
      </c>
      <c r="J12" t="s">
        <v>43</v>
      </c>
      <c r="K12">
        <v>111</v>
      </c>
      <c r="L12">
        <v>7.6</v>
      </c>
      <c r="M12" t="s">
        <v>63</v>
      </c>
      <c r="N12">
        <v>8</v>
      </c>
    </row>
    <row r="13" spans="1:15" x14ac:dyDescent="0.3">
      <c r="F13" t="str">
        <f>"    -var.s(variance range)"</f>
        <v xml:space="preserve">    -var.s(variance range)</v>
      </c>
    </row>
    <row r="14" spans="1:15" x14ac:dyDescent="0.3">
      <c r="F14" t="str">
        <f>"-count: counts number of selected cells that contain numbers"</f>
        <v>-count: counts number of selected cells that contain numbers</v>
      </c>
      <c r="I14" t="s">
        <v>66</v>
      </c>
      <c r="J14" t="s">
        <v>68</v>
      </c>
      <c r="K14">
        <v>130</v>
      </c>
      <c r="L14">
        <v>8.6</v>
      </c>
      <c r="M14" t="s">
        <v>67</v>
      </c>
      <c r="N14">
        <v>7.5</v>
      </c>
      <c r="O14">
        <v>1946</v>
      </c>
    </row>
    <row r="15" spans="1:15" x14ac:dyDescent="0.3">
      <c r="F15" t="str">
        <f>"    -count(range)"</f>
        <v xml:space="preserve">    -count(range)</v>
      </c>
      <c r="I15" t="s">
        <v>69</v>
      </c>
      <c r="J15" t="s">
        <v>48</v>
      </c>
      <c r="K15">
        <v>98</v>
      </c>
      <c r="L15">
        <v>8.1</v>
      </c>
      <c r="M15" t="s">
        <v>70</v>
      </c>
      <c r="N15">
        <v>6</v>
      </c>
      <c r="O15">
        <v>1987</v>
      </c>
    </row>
    <row r="16" spans="1:15" x14ac:dyDescent="0.3">
      <c r="F16" t="str">
        <f>"-counta: counts number of selected cells that contain something"</f>
        <v>-counta: counts number of selected cells that contain something</v>
      </c>
      <c r="I16" t="s">
        <v>71</v>
      </c>
      <c r="J16" t="s">
        <v>72</v>
      </c>
      <c r="K16">
        <v>94</v>
      </c>
      <c r="L16">
        <v>7.2</v>
      </c>
      <c r="M16" t="s">
        <v>73</v>
      </c>
      <c r="N16">
        <v>6</v>
      </c>
      <c r="O16">
        <v>2004</v>
      </c>
    </row>
    <row r="17" spans="6:15" x14ac:dyDescent="0.3">
      <c r="F17" t="str">
        <f>"    -counta(range)"</f>
        <v xml:space="preserve">    -counta(range)</v>
      </c>
      <c r="I17" t="s">
        <v>74</v>
      </c>
      <c r="J17" t="s">
        <v>46</v>
      </c>
      <c r="K17">
        <v>110</v>
      </c>
      <c r="L17">
        <v>7.1</v>
      </c>
      <c r="M17" t="s">
        <v>75</v>
      </c>
      <c r="N17">
        <v>7</v>
      </c>
      <c r="O17">
        <v>1996</v>
      </c>
    </row>
    <row r="18" spans="6:15" x14ac:dyDescent="0.3">
      <c r="F18" t="str">
        <f>"-sum: sum the values in the selected cells"</f>
        <v>-sum: sum the values in the selected cells</v>
      </c>
    </row>
    <row r="19" spans="6:15" x14ac:dyDescent="0.3">
      <c r="F19" t="str">
        <f>"    -sum(sum range)"</f>
        <v xml:space="preserve">    -sum(sum range)</v>
      </c>
    </row>
    <row r="20" spans="6:15" x14ac:dyDescent="0.3">
      <c r="I20" t="s">
        <v>97</v>
      </c>
    </row>
    <row r="21" spans="6:15" x14ac:dyDescent="0.3">
      <c r="F21" t="str">
        <f>"-Functions with sorts and filters"</f>
        <v>-Functions with sorts and filters</v>
      </c>
    </row>
    <row r="22" spans="6:15" x14ac:dyDescent="0.3">
      <c r="I22" t="s">
        <v>98</v>
      </c>
    </row>
    <row r="24" spans="6:15" x14ac:dyDescent="0.3">
      <c r="I24" t="s">
        <v>99</v>
      </c>
    </row>
    <row r="26" spans="6:15" x14ac:dyDescent="0.3">
      <c r="I26" t="s">
        <v>100</v>
      </c>
    </row>
    <row r="29" spans="6:15" x14ac:dyDescent="0.3">
      <c r="I29" t="s">
        <v>102</v>
      </c>
    </row>
    <row r="30" spans="6:15" x14ac:dyDescent="0.3">
      <c r="I30" t="s">
        <v>103</v>
      </c>
    </row>
    <row r="31" spans="6:15" x14ac:dyDescent="0.3">
      <c r="I31" t="s">
        <v>104</v>
      </c>
    </row>
    <row r="32" spans="6:15" x14ac:dyDescent="0.3">
      <c r="I32" t="s">
        <v>105</v>
      </c>
    </row>
    <row r="33" spans="9:9" x14ac:dyDescent="0.3">
      <c r="I33" t="s">
        <v>108</v>
      </c>
    </row>
    <row r="34" spans="9:9" x14ac:dyDescent="0.3">
      <c r="I34" t="s">
        <v>106</v>
      </c>
    </row>
    <row r="35" spans="9:9" x14ac:dyDescent="0.3">
      <c r="I35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F37CB-BFDE-4C01-8C1D-B55A6931A4EE}">
  <dimension ref="A1:N42"/>
  <sheetViews>
    <sheetView workbookViewId="0">
      <selection activeCell="E9" sqref="E9"/>
    </sheetView>
  </sheetViews>
  <sheetFormatPr defaultRowHeight="14.4" x14ac:dyDescent="0.3"/>
  <cols>
    <col min="1" max="1" width="16.109375" bestFit="1" customWidth="1"/>
    <col min="3" max="3" width="14.77734375" bestFit="1" customWidth="1"/>
    <col min="5" max="5" width="74.5546875" bestFit="1" customWidth="1"/>
    <col min="7" max="7" width="22.5546875" bestFit="1" customWidth="1"/>
    <col min="8" max="8" width="16" bestFit="1" customWidth="1"/>
    <col min="9" max="9" width="15.88671875" bestFit="1" customWidth="1"/>
    <col min="10" max="10" width="5" bestFit="1" customWidth="1"/>
    <col min="11" max="11" width="14.33203125" bestFit="1" customWidth="1"/>
    <col min="12" max="12" width="7.6640625" bestFit="1" customWidth="1"/>
    <col min="13" max="13" width="11.44140625" bestFit="1" customWidth="1"/>
    <col min="14" max="14" width="11.6640625" bestFit="1" customWidth="1"/>
  </cols>
  <sheetData>
    <row r="1" spans="1:14" x14ac:dyDescent="0.3">
      <c r="A1" t="s">
        <v>76</v>
      </c>
      <c r="C1" t="s">
        <v>94</v>
      </c>
      <c r="E1" t="s">
        <v>11</v>
      </c>
    </row>
    <row r="2" spans="1:14" x14ac:dyDescent="0.3">
      <c r="A2" t="str">
        <f>"-Cell Referencing"</f>
        <v>-Cell Referencing</v>
      </c>
      <c r="C2" t="str">
        <f>"-No Locks"</f>
        <v>-No Locks</v>
      </c>
      <c r="E2" t="str">
        <f>"-Operators vs Formulas"</f>
        <v>-Operators vs Formulas</v>
      </c>
      <c r="G2" t="s">
        <v>32</v>
      </c>
      <c r="H2" t="s">
        <v>33</v>
      </c>
      <c r="I2" t="s">
        <v>34</v>
      </c>
      <c r="J2" t="s">
        <v>35</v>
      </c>
      <c r="K2" t="s">
        <v>49</v>
      </c>
      <c r="L2" t="s">
        <v>36</v>
      </c>
      <c r="M2" t="s">
        <v>65</v>
      </c>
      <c r="N2" t="s">
        <v>109</v>
      </c>
    </row>
    <row r="3" spans="1:14" x14ac:dyDescent="0.3">
      <c r="A3" t="str">
        <f>"-Formulas"</f>
        <v>-Formulas</v>
      </c>
      <c r="C3" t="str">
        <f>"    -(A1)"</f>
        <v xml:space="preserve">    -(A1)</v>
      </c>
      <c r="E3" t="str">
        <f>"-Logic Statements"</f>
        <v>-Logic Statements</v>
      </c>
      <c r="G3" t="s">
        <v>66</v>
      </c>
      <c r="H3" t="s">
        <v>68</v>
      </c>
      <c r="I3" s="10">
        <v>130</v>
      </c>
      <c r="J3">
        <v>8.6</v>
      </c>
      <c r="K3" t="s">
        <v>67</v>
      </c>
      <c r="L3" s="4">
        <v>7.5</v>
      </c>
      <c r="M3">
        <v>1946</v>
      </c>
      <c r="N3" s="4">
        <v>0.87209302325581395</v>
      </c>
    </row>
    <row r="4" spans="1:14" x14ac:dyDescent="0.3">
      <c r="C4" t="str">
        <f>"    -0*'F4'"</f>
        <v xml:space="preserve">    -0*'F4'</v>
      </c>
      <c r="E4" t="str">
        <f>"    -Logic Operators"</f>
        <v xml:space="preserve">    -Logic Operators</v>
      </c>
      <c r="G4" t="s">
        <v>39</v>
      </c>
      <c r="H4" t="s">
        <v>43</v>
      </c>
      <c r="I4" s="10">
        <v>142</v>
      </c>
      <c r="J4">
        <v>8.3000000000000007</v>
      </c>
      <c r="K4" t="s">
        <v>50</v>
      </c>
      <c r="L4" s="4">
        <v>8</v>
      </c>
      <c r="M4">
        <v>1968</v>
      </c>
      <c r="N4" s="4">
        <v>0.96385542168674687</v>
      </c>
    </row>
    <row r="5" spans="1:14" x14ac:dyDescent="0.3">
      <c r="C5" t="str">
        <f>"-All Locks"</f>
        <v>-All Locks</v>
      </c>
      <c r="E5" t="str">
        <f>"        -Equal to: ="</f>
        <v xml:space="preserve">        -Equal to: =</v>
      </c>
      <c r="G5" t="s">
        <v>37</v>
      </c>
      <c r="H5" t="s">
        <v>43</v>
      </c>
      <c r="I5" s="10">
        <v>121</v>
      </c>
      <c r="J5">
        <v>8.6999999999999993</v>
      </c>
      <c r="K5" t="s">
        <v>51</v>
      </c>
      <c r="L5" s="4">
        <v>5.5</v>
      </c>
      <c r="M5">
        <v>1977</v>
      </c>
      <c r="N5" s="4">
        <v>0.63218390804597702</v>
      </c>
    </row>
    <row r="6" spans="1:14" x14ac:dyDescent="0.3">
      <c r="C6" t="str">
        <f>"    -($A$1)"</f>
        <v xml:space="preserve">    -($A$1)</v>
      </c>
      <c r="E6" t="str">
        <f>"        -Less than: &lt;"</f>
        <v xml:space="preserve">        -Less than: &lt;</v>
      </c>
      <c r="G6" t="s">
        <v>38</v>
      </c>
      <c r="H6" t="s">
        <v>44</v>
      </c>
      <c r="I6" s="10">
        <v>144</v>
      </c>
      <c r="J6">
        <v>8.4</v>
      </c>
      <c r="K6" t="s">
        <v>50</v>
      </c>
      <c r="L6" s="4">
        <v>9</v>
      </c>
      <c r="M6">
        <v>1980</v>
      </c>
      <c r="N6" s="4">
        <v>1.0714285714285714</v>
      </c>
    </row>
    <row r="7" spans="1:14" x14ac:dyDescent="0.3">
      <c r="C7" t="str">
        <f>"    -1*'F4'"</f>
        <v xml:space="preserve">    -1*'F4'</v>
      </c>
      <c r="E7" t="str">
        <f>"        -Greater than: &gt;"</f>
        <v xml:space="preserve">        -Greater than: &gt;</v>
      </c>
      <c r="G7" t="s">
        <v>69</v>
      </c>
      <c r="H7" t="s">
        <v>48</v>
      </c>
      <c r="I7" s="10">
        <v>98</v>
      </c>
      <c r="J7">
        <v>8.1</v>
      </c>
      <c r="K7" t="s">
        <v>70</v>
      </c>
      <c r="L7" s="4">
        <v>6</v>
      </c>
      <c r="M7">
        <v>1987</v>
      </c>
      <c r="N7" s="4">
        <v>0.74074074074074081</v>
      </c>
    </row>
    <row r="8" spans="1:14" x14ac:dyDescent="0.3">
      <c r="C8" t="str">
        <f>"-Lock on Row"</f>
        <v>-Lock on Row</v>
      </c>
      <c r="E8" t="str">
        <f>"        -Less than or equal to: &lt;="</f>
        <v xml:space="preserve">        -Less than or equal to: &lt;=</v>
      </c>
      <c r="G8" t="s">
        <v>59</v>
      </c>
      <c r="H8" t="s">
        <v>48</v>
      </c>
      <c r="I8" s="10">
        <v>100</v>
      </c>
      <c r="J8">
        <v>7.4</v>
      </c>
      <c r="K8" t="s">
        <v>60</v>
      </c>
      <c r="L8" s="4">
        <v>7</v>
      </c>
      <c r="M8">
        <v>1989</v>
      </c>
      <c r="N8" s="4">
        <v>0.94594594594594594</v>
      </c>
    </row>
    <row r="9" spans="1:14" x14ac:dyDescent="0.3">
      <c r="C9" t="str">
        <f>"    -(A$1)"</f>
        <v xml:space="preserve">    -(A$1)</v>
      </c>
      <c r="E9" t="str">
        <f>"        -Greater than or equal to: &gt;="</f>
        <v xml:space="preserve">        -Greater than or equal to: &gt;=</v>
      </c>
      <c r="G9" t="s">
        <v>41</v>
      </c>
      <c r="H9" t="s">
        <v>47</v>
      </c>
      <c r="I9" s="10">
        <v>81</v>
      </c>
      <c r="J9">
        <v>8.3000000000000007</v>
      </c>
      <c r="K9" t="s">
        <v>58</v>
      </c>
      <c r="L9" s="4">
        <v>5</v>
      </c>
      <c r="M9">
        <v>1995</v>
      </c>
      <c r="N9" s="4">
        <v>0.60240963855421681</v>
      </c>
    </row>
    <row r="10" spans="1:14" x14ac:dyDescent="0.3">
      <c r="C10" t="str">
        <f>"    -2*'F4'"</f>
        <v xml:space="preserve">    -2*'F4'</v>
      </c>
      <c r="E10" t="str">
        <f>"    -If Statements:"</f>
        <v xml:space="preserve">    -If Statements:</v>
      </c>
      <c r="G10" t="s">
        <v>62</v>
      </c>
      <c r="H10" t="s">
        <v>43</v>
      </c>
      <c r="I10" s="10">
        <v>111</v>
      </c>
      <c r="J10">
        <v>7.6</v>
      </c>
      <c r="K10" t="s">
        <v>63</v>
      </c>
      <c r="L10" s="4">
        <v>8</v>
      </c>
      <c r="M10">
        <v>1996</v>
      </c>
      <c r="N10" s="4">
        <v>1.0526315789473684</v>
      </c>
    </row>
    <row r="11" spans="1:14" x14ac:dyDescent="0.3">
      <c r="C11" t="str">
        <f>"-Lock on Column"</f>
        <v>-Lock on Column</v>
      </c>
      <c r="E11" t="str">
        <f>"        -if: checks condition, will do one action if true, will do different action if false"</f>
        <v xml:space="preserve">        -if: checks condition, will do one action if true, will do different action if false</v>
      </c>
      <c r="G11" t="s">
        <v>74</v>
      </c>
      <c r="H11" t="s">
        <v>46</v>
      </c>
      <c r="I11" s="10">
        <v>110</v>
      </c>
      <c r="J11">
        <v>7.1</v>
      </c>
      <c r="K11" t="s">
        <v>75</v>
      </c>
      <c r="L11" s="4">
        <v>7</v>
      </c>
      <c r="M11">
        <v>1996</v>
      </c>
      <c r="N11" s="4">
        <v>0.9859154929577465</v>
      </c>
    </row>
    <row r="12" spans="1:14" x14ac:dyDescent="0.3">
      <c r="C12" t="str">
        <f>"    -($A1)"</f>
        <v xml:space="preserve">    -($A1)</v>
      </c>
      <c r="E12" t="str">
        <f>"            -if(condition, value if true, value if false)"</f>
        <v xml:space="preserve">            -if(condition, value if true, value if false)</v>
      </c>
      <c r="G12" t="s">
        <v>52</v>
      </c>
      <c r="H12" t="s">
        <v>45</v>
      </c>
      <c r="I12" s="10">
        <v>178</v>
      </c>
      <c r="J12">
        <v>8.8000000000000007</v>
      </c>
      <c r="K12" t="s">
        <v>54</v>
      </c>
      <c r="L12" s="4">
        <v>12</v>
      </c>
      <c r="M12">
        <v>2001</v>
      </c>
      <c r="N12" s="4">
        <v>1.3636363636363635</v>
      </c>
    </row>
    <row r="13" spans="1:14" x14ac:dyDescent="0.3">
      <c r="C13" t="str">
        <f>"    -3*'F4'"</f>
        <v xml:space="preserve">    -3*'F4'</v>
      </c>
      <c r="E13" t="str">
        <f>"        -nested if statements"</f>
        <v xml:space="preserve">        -nested if statements</v>
      </c>
      <c r="G13" t="s">
        <v>53</v>
      </c>
      <c r="H13" t="s">
        <v>45</v>
      </c>
      <c r="I13" s="10">
        <v>152</v>
      </c>
      <c r="J13">
        <v>7.5</v>
      </c>
      <c r="K13" t="s">
        <v>55</v>
      </c>
      <c r="L13" s="4">
        <v>11</v>
      </c>
      <c r="M13">
        <v>2001</v>
      </c>
      <c r="N13" s="4">
        <v>1.4666666666666666</v>
      </c>
    </row>
    <row r="14" spans="1:14" x14ac:dyDescent="0.3">
      <c r="E14" t="str">
        <f>"            -if(condition, value if true, if(condition, value if true, value if false))"</f>
        <v xml:space="preserve">            -if(condition, value if true, if(condition, value if true, value if false))</v>
      </c>
      <c r="G14" t="s">
        <v>56</v>
      </c>
      <c r="H14" t="s">
        <v>46</v>
      </c>
      <c r="I14" s="10">
        <v>106</v>
      </c>
      <c r="J14">
        <v>6.6</v>
      </c>
      <c r="K14" t="s">
        <v>57</v>
      </c>
      <c r="L14" s="4">
        <v>6</v>
      </c>
      <c r="M14">
        <v>2001</v>
      </c>
      <c r="N14" s="4">
        <v>0.90909090909090917</v>
      </c>
    </row>
    <row r="15" spans="1:14" x14ac:dyDescent="0.3">
      <c r="E15" t="str">
        <f>"            -if(condition, value if true, if(condition, value if true, if(condition, value if true, if(…."</f>
        <v xml:space="preserve">            -if(condition, value if true, if(condition, value if true, if(condition, value if true, if(….</v>
      </c>
      <c r="G15" t="s">
        <v>42</v>
      </c>
      <c r="H15" t="s">
        <v>47</v>
      </c>
      <c r="I15" s="10">
        <v>100</v>
      </c>
      <c r="J15">
        <v>8.1</v>
      </c>
      <c r="K15" t="s">
        <v>61</v>
      </c>
      <c r="L15" s="4">
        <v>6.5</v>
      </c>
      <c r="M15">
        <v>2003</v>
      </c>
      <c r="N15" s="4">
        <v>0.80246913580246915</v>
      </c>
    </row>
    <row r="16" spans="1:14" x14ac:dyDescent="0.3">
      <c r="E16" t="str">
        <f>"                -keep track of parentheses"</f>
        <v xml:space="preserve">                -keep track of parentheses</v>
      </c>
      <c r="G16" t="s">
        <v>71</v>
      </c>
      <c r="H16" t="s">
        <v>72</v>
      </c>
      <c r="I16" s="10">
        <v>94</v>
      </c>
      <c r="J16">
        <v>7.2</v>
      </c>
      <c r="K16" t="s">
        <v>73</v>
      </c>
      <c r="L16" s="4">
        <v>6</v>
      </c>
      <c r="M16">
        <v>2004</v>
      </c>
      <c r="N16" s="4">
        <v>0.83333333333333326</v>
      </c>
    </row>
    <row r="17" spans="5:5" x14ac:dyDescent="0.3">
      <c r="E17" t="str">
        <f>"    -And:"</f>
        <v xml:space="preserve">    -And:</v>
      </c>
    </row>
    <row r="18" spans="5:5" x14ac:dyDescent="0.3">
      <c r="E18" t="str">
        <f>"        -and: checks overlap of one or more condition, returns true or false"</f>
        <v xml:space="preserve">        -and: checks overlap of one or more condition, returns true or false</v>
      </c>
    </row>
    <row r="19" spans="5:5" x14ac:dyDescent="0.3">
      <c r="E19" t="str">
        <f>"          -and(condition 1, condition 2, …)"</f>
        <v xml:space="preserve">          -and(condition 1, condition 2, …)</v>
      </c>
    </row>
    <row r="20" spans="5:5" x14ac:dyDescent="0.3">
      <c r="E20" t="str">
        <f>"    -Or:"</f>
        <v xml:space="preserve">    -Or:</v>
      </c>
    </row>
    <row r="21" spans="5:5" x14ac:dyDescent="0.3">
      <c r="E21" t="str">
        <f>"        -or: checks span of one or more condition, returns true or false"</f>
        <v xml:space="preserve">        -or: checks span of one or more condition, returns true or false</v>
      </c>
    </row>
    <row r="22" spans="5:5" x14ac:dyDescent="0.3">
      <c r="E22" t="str">
        <f>"          -or(condition 1, condition 2, …)"</f>
        <v xml:space="preserve">          -or(condition 1, condition 2, …)</v>
      </c>
    </row>
    <row r="23" spans="5:5" x14ac:dyDescent="0.3">
      <c r="E23" t="str">
        <f>"    -Not:"</f>
        <v xml:space="preserve">    -Not:</v>
      </c>
    </row>
    <row r="24" spans="5:5" x14ac:dyDescent="0.3">
      <c r="E24" t="str">
        <f>"        -not: returns opposite of logical statement"</f>
        <v xml:space="preserve">        -not: returns opposite of logical statement</v>
      </c>
    </row>
    <row r="25" spans="5:5" x14ac:dyDescent="0.3">
      <c r="E25" t="str">
        <f>"          -not(condition)"</f>
        <v xml:space="preserve">          -not(condition)</v>
      </c>
    </row>
    <row r="26" spans="5:5" x14ac:dyDescent="0.3">
      <c r="E26" t="str">
        <f>"-Strings"</f>
        <v>-Strings</v>
      </c>
    </row>
    <row r="27" spans="5:5" x14ac:dyDescent="0.3">
      <c r="E27" t="str">
        <f>"    -len: returns length of string"</f>
        <v xml:space="preserve">    -len: returns length of string</v>
      </c>
    </row>
    <row r="28" spans="5:5" x14ac:dyDescent="0.3">
      <c r="E28" t="str">
        <f>"      -len(string)"</f>
        <v xml:space="preserve">      -len(string)</v>
      </c>
    </row>
    <row r="29" spans="5:5" x14ac:dyDescent="0.3">
      <c r="E29" t="str">
        <f>"    -concat: combines multiple strings"</f>
        <v xml:space="preserve">    -concat: combines multiple strings</v>
      </c>
    </row>
    <row r="30" spans="5:5" x14ac:dyDescent="0.3">
      <c r="E30" t="str">
        <f>"      -concat(string 1, string 2, …)"</f>
        <v xml:space="preserve">      -concat(string 1, string 2, …)</v>
      </c>
    </row>
    <row r="31" spans="5:5" x14ac:dyDescent="0.3">
      <c r="E31" t="str">
        <f>"    -&amp;: combines strings"</f>
        <v xml:space="preserve">    -&amp;: combines strings</v>
      </c>
    </row>
    <row r="32" spans="5:5" x14ac:dyDescent="0.3">
      <c r="E32" t="str">
        <f>"      -string 1 &amp; string 2 &amp; …"</f>
        <v xml:space="preserve">      -string 1 &amp; string 2 &amp; …</v>
      </c>
    </row>
    <row r="33" spans="5:5" x14ac:dyDescent="0.3">
      <c r="E33" t="str">
        <f>"-Dates"</f>
        <v>-Dates</v>
      </c>
    </row>
    <row r="34" spans="5:5" x14ac:dyDescent="0.3">
      <c r="E34" t="str">
        <f>"    -today: returns today's date"</f>
        <v xml:space="preserve">    -today: returns today's date</v>
      </c>
    </row>
    <row r="35" spans="5:5" x14ac:dyDescent="0.3">
      <c r="E35" t="str">
        <f>"      -today()"</f>
        <v xml:space="preserve">      -today()</v>
      </c>
    </row>
    <row r="36" spans="5:5" x14ac:dyDescent="0.3">
      <c r="E36" t="str">
        <f>"    -year: returns the year of a date"</f>
        <v xml:space="preserve">    -year: returns the year of a date</v>
      </c>
    </row>
    <row r="37" spans="5:5" x14ac:dyDescent="0.3">
      <c r="E37" t="str">
        <f>"      -year(date)"</f>
        <v xml:space="preserve">      -year(date)</v>
      </c>
    </row>
    <row r="38" spans="5:5" x14ac:dyDescent="0.3">
      <c r="E38" t="str">
        <f>"    -month: returns the month of a date"</f>
        <v xml:space="preserve">    -month: returns the month of a date</v>
      </c>
    </row>
    <row r="39" spans="5:5" x14ac:dyDescent="0.3">
      <c r="E39" t="str">
        <f>"      -month(date)"</f>
        <v xml:space="preserve">      -month(date)</v>
      </c>
    </row>
    <row r="40" spans="5:5" x14ac:dyDescent="0.3">
      <c r="E40" t="str">
        <f>"    -day: returns the day of a date"</f>
        <v xml:space="preserve">    -day: returns the day of a date</v>
      </c>
    </row>
    <row r="41" spans="5:5" x14ac:dyDescent="0.3">
      <c r="E41" t="str">
        <f>"      -day(date)"</f>
        <v xml:space="preserve">      -day(date)</v>
      </c>
    </row>
    <row r="42" spans="5:5" x14ac:dyDescent="0.3">
      <c r="E42" t="str">
        <f>"    -date math and formatting"</f>
        <v xml:space="preserve">    -date math and formatting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03AF2-281D-4678-9278-8276A8C906D0}">
  <dimension ref="A1:S16"/>
  <sheetViews>
    <sheetView workbookViewId="0">
      <selection activeCell="C20" sqref="C20"/>
    </sheetView>
  </sheetViews>
  <sheetFormatPr defaultRowHeight="14.4" x14ac:dyDescent="0.3"/>
  <cols>
    <col min="1" max="1" width="17.77734375" bestFit="1" customWidth="1"/>
    <col min="3" max="3" width="43.44140625" bestFit="1" customWidth="1"/>
    <col min="5" max="5" width="32" bestFit="1" customWidth="1"/>
    <col min="6" max="6" width="8.21875" customWidth="1"/>
    <col min="7" max="7" width="32" customWidth="1"/>
  </cols>
  <sheetData>
    <row r="1" spans="1:19" x14ac:dyDescent="0.3">
      <c r="A1" t="s">
        <v>30</v>
      </c>
      <c r="C1" t="s">
        <v>95</v>
      </c>
      <c r="E1" t="s">
        <v>110</v>
      </c>
      <c r="G1" t="s">
        <v>359</v>
      </c>
      <c r="I1" t="s">
        <v>32</v>
      </c>
      <c r="J1" t="s">
        <v>33</v>
      </c>
      <c r="K1" t="s">
        <v>34</v>
      </c>
      <c r="L1" t="s">
        <v>35</v>
      </c>
      <c r="M1" t="s">
        <v>49</v>
      </c>
      <c r="N1" t="s">
        <v>36</v>
      </c>
      <c r="O1" t="s">
        <v>65</v>
      </c>
    </row>
    <row r="2" spans="1:19" x14ac:dyDescent="0.3">
      <c r="A2" t="str">
        <f>"-Bar Chart"</f>
        <v>-Bar Chart</v>
      </c>
      <c r="C2" t="str">
        <f>"-Highlight columns -&gt; Insert -&gt; Recommened Charts"</f>
        <v>-Highlight columns -&gt; Insert -&gt; Recommened Charts</v>
      </c>
      <c r="E2" t="str">
        <f>"-Highlight columns -&gt; Insert -&gt; Pie"</f>
        <v>-Highlight columns -&gt; Insert -&gt; Pie</v>
      </c>
      <c r="G2" t="str">
        <f>"-Highlight column -&gt; Insert -&gt; Pie"</f>
        <v>-Highlight column -&gt; Insert -&gt; Pie</v>
      </c>
      <c r="I2" t="s">
        <v>37</v>
      </c>
      <c r="J2" t="s">
        <v>43</v>
      </c>
      <c r="K2">
        <v>121</v>
      </c>
      <c r="L2">
        <v>8.6999999999999993</v>
      </c>
      <c r="M2" t="s">
        <v>51</v>
      </c>
      <c r="N2">
        <v>5.5</v>
      </c>
      <c r="O2">
        <v>1977</v>
      </c>
      <c r="S2" s="5"/>
    </row>
    <row r="3" spans="1:19" x14ac:dyDescent="0.3">
      <c r="A3" t="str">
        <f>"-Pie Chart"</f>
        <v>-Pie Chart</v>
      </c>
      <c r="C3" t="str">
        <f>"-Add Data Labels"</f>
        <v>-Add Data Labels</v>
      </c>
      <c r="E3" t="str">
        <f>"-Add and format Data Labels"</f>
        <v>-Add and format Data Labels</v>
      </c>
      <c r="G3" t="str">
        <f>"-Add and format Data Labels"</f>
        <v>-Add and format Data Labels</v>
      </c>
      <c r="I3" t="s">
        <v>38</v>
      </c>
      <c r="J3" t="s">
        <v>44</v>
      </c>
      <c r="K3">
        <v>144</v>
      </c>
      <c r="L3">
        <v>8.4</v>
      </c>
      <c r="M3" t="s">
        <v>50</v>
      </c>
      <c r="N3">
        <v>9</v>
      </c>
      <c r="O3">
        <v>1980</v>
      </c>
    </row>
    <row r="4" spans="1:19" x14ac:dyDescent="0.3">
      <c r="A4" t="str">
        <f>"-Histogram"</f>
        <v>-Histogram</v>
      </c>
      <c r="C4" t="str">
        <f>"-Change Formatting"</f>
        <v>-Change Formatting</v>
      </c>
      <c r="G4" t="str">
        <f>"-Adjust bin sizes"</f>
        <v>-Adjust bin sizes</v>
      </c>
      <c r="I4" t="s">
        <v>39</v>
      </c>
      <c r="J4" t="s">
        <v>43</v>
      </c>
      <c r="K4">
        <v>142</v>
      </c>
      <c r="L4">
        <v>8.3000000000000007</v>
      </c>
      <c r="M4" t="s">
        <v>50</v>
      </c>
      <c r="N4">
        <v>8</v>
      </c>
      <c r="O4">
        <v>1968</v>
      </c>
    </row>
    <row r="5" spans="1:19" x14ac:dyDescent="0.3">
      <c r="I5" t="s">
        <v>52</v>
      </c>
      <c r="J5" t="s">
        <v>45</v>
      </c>
      <c r="K5">
        <v>178</v>
      </c>
      <c r="L5">
        <v>8.8000000000000007</v>
      </c>
      <c r="M5" t="s">
        <v>54</v>
      </c>
      <c r="N5">
        <v>12</v>
      </c>
      <c r="O5">
        <v>2001</v>
      </c>
    </row>
    <row r="6" spans="1:19" x14ac:dyDescent="0.3">
      <c r="I6" t="s">
        <v>53</v>
      </c>
      <c r="J6" t="s">
        <v>45</v>
      </c>
      <c r="K6">
        <v>152</v>
      </c>
      <c r="L6">
        <v>7.5</v>
      </c>
      <c r="M6" t="s">
        <v>55</v>
      </c>
      <c r="N6">
        <v>11</v>
      </c>
      <c r="O6">
        <v>2001</v>
      </c>
    </row>
    <row r="7" spans="1:19" x14ac:dyDescent="0.3">
      <c r="I7" t="s">
        <v>56</v>
      </c>
      <c r="J7" t="s">
        <v>46</v>
      </c>
      <c r="K7">
        <v>106</v>
      </c>
      <c r="L7">
        <v>6.6</v>
      </c>
      <c r="M7" t="s">
        <v>57</v>
      </c>
      <c r="N7">
        <v>6</v>
      </c>
      <c r="O7">
        <v>2001</v>
      </c>
    </row>
    <row r="8" spans="1:19" x14ac:dyDescent="0.3">
      <c r="I8" t="s">
        <v>41</v>
      </c>
      <c r="J8" t="s">
        <v>47</v>
      </c>
      <c r="K8">
        <v>81</v>
      </c>
      <c r="L8">
        <v>8.3000000000000007</v>
      </c>
      <c r="M8" t="s">
        <v>58</v>
      </c>
      <c r="N8">
        <v>5</v>
      </c>
      <c r="O8">
        <v>1995</v>
      </c>
    </row>
    <row r="9" spans="1:19" x14ac:dyDescent="0.3">
      <c r="I9" t="s">
        <v>59</v>
      </c>
      <c r="J9" t="s">
        <v>48</v>
      </c>
      <c r="K9">
        <v>100</v>
      </c>
      <c r="L9">
        <v>7.4</v>
      </c>
      <c r="M9" t="s">
        <v>60</v>
      </c>
      <c r="N9">
        <v>7</v>
      </c>
      <c r="O9">
        <v>1989</v>
      </c>
    </row>
    <row r="10" spans="1:19" x14ac:dyDescent="0.3">
      <c r="I10" t="s">
        <v>42</v>
      </c>
      <c r="J10" t="s">
        <v>47</v>
      </c>
      <c r="K10">
        <v>100</v>
      </c>
      <c r="L10">
        <v>8.1</v>
      </c>
      <c r="M10" t="s">
        <v>61</v>
      </c>
      <c r="N10">
        <v>6.5</v>
      </c>
      <c r="O10">
        <v>2003</v>
      </c>
    </row>
    <row r="11" spans="1:19" x14ac:dyDescent="0.3">
      <c r="I11" t="s">
        <v>62</v>
      </c>
      <c r="J11" t="s">
        <v>43</v>
      </c>
      <c r="K11">
        <v>111</v>
      </c>
      <c r="L11">
        <v>7.6</v>
      </c>
      <c r="M11" t="s">
        <v>63</v>
      </c>
      <c r="N11">
        <v>8</v>
      </c>
      <c r="O11">
        <v>1996</v>
      </c>
    </row>
    <row r="12" spans="1:19" x14ac:dyDescent="0.3">
      <c r="I12" t="s">
        <v>66</v>
      </c>
      <c r="J12" t="s">
        <v>68</v>
      </c>
      <c r="K12">
        <v>130</v>
      </c>
      <c r="L12">
        <v>8.6</v>
      </c>
      <c r="M12" t="s">
        <v>67</v>
      </c>
      <c r="N12">
        <v>7.5</v>
      </c>
      <c r="O12">
        <v>1946</v>
      </c>
    </row>
    <row r="13" spans="1:19" x14ac:dyDescent="0.3">
      <c r="I13" t="s">
        <v>69</v>
      </c>
      <c r="J13" t="s">
        <v>48</v>
      </c>
      <c r="K13">
        <v>98</v>
      </c>
      <c r="L13">
        <v>8.1</v>
      </c>
      <c r="M13" t="s">
        <v>70</v>
      </c>
      <c r="N13">
        <v>6</v>
      </c>
      <c r="O13">
        <v>1987</v>
      </c>
    </row>
    <row r="14" spans="1:19" x14ac:dyDescent="0.3">
      <c r="I14" t="s">
        <v>71</v>
      </c>
      <c r="J14" t="s">
        <v>72</v>
      </c>
      <c r="K14">
        <v>94</v>
      </c>
      <c r="L14">
        <v>7.2</v>
      </c>
      <c r="M14" t="s">
        <v>73</v>
      </c>
      <c r="N14">
        <v>6</v>
      </c>
      <c r="O14">
        <v>2004</v>
      </c>
    </row>
    <row r="15" spans="1:19" x14ac:dyDescent="0.3">
      <c r="I15" t="s">
        <v>74</v>
      </c>
      <c r="J15" t="s">
        <v>46</v>
      </c>
      <c r="K15">
        <v>110</v>
      </c>
      <c r="L15">
        <v>7.1</v>
      </c>
      <c r="M15" t="s">
        <v>75</v>
      </c>
      <c r="N15">
        <v>7</v>
      </c>
      <c r="O15">
        <v>1996</v>
      </c>
    </row>
    <row r="16" spans="1:19" x14ac:dyDescent="0.3">
      <c r="S16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509A7-0EBE-4A07-AB3A-8CEA7B265265}">
  <dimension ref="A1:L101"/>
  <sheetViews>
    <sheetView workbookViewId="0">
      <selection activeCell="M29" sqref="M29"/>
    </sheetView>
  </sheetViews>
  <sheetFormatPr defaultRowHeight="14.4" x14ac:dyDescent="0.3"/>
  <sheetData>
    <row r="1" spans="1:12" x14ac:dyDescent="0.3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  <c r="G1" t="s">
        <v>118</v>
      </c>
      <c r="H1" t="s">
        <v>119</v>
      </c>
      <c r="I1" t="s">
        <v>120</v>
      </c>
      <c r="L1" s="2" t="s">
        <v>326</v>
      </c>
    </row>
    <row r="2" spans="1:12" x14ac:dyDescent="0.3">
      <c r="A2" t="s">
        <v>121</v>
      </c>
      <c r="B2" t="s">
        <v>122</v>
      </c>
      <c r="C2" s="11">
        <v>35056</v>
      </c>
      <c r="D2">
        <v>110000</v>
      </c>
      <c r="E2">
        <v>50</v>
      </c>
      <c r="F2" t="s">
        <v>123</v>
      </c>
      <c r="G2" t="s">
        <v>124</v>
      </c>
      <c r="H2">
        <v>28</v>
      </c>
      <c r="I2">
        <v>84</v>
      </c>
      <c r="L2" t="s">
        <v>327</v>
      </c>
    </row>
    <row r="3" spans="1:12" x14ac:dyDescent="0.3">
      <c r="A3" t="s">
        <v>125</v>
      </c>
      <c r="B3" t="s">
        <v>126</v>
      </c>
      <c r="C3" s="11">
        <v>42770</v>
      </c>
      <c r="D3">
        <v>78000</v>
      </c>
      <c r="E3">
        <v>26</v>
      </c>
      <c r="F3" t="s">
        <v>123</v>
      </c>
      <c r="G3" t="s">
        <v>124</v>
      </c>
      <c r="H3">
        <v>2</v>
      </c>
      <c r="I3">
        <v>134</v>
      </c>
      <c r="L3" t="s">
        <v>328</v>
      </c>
    </row>
    <row r="4" spans="1:12" x14ac:dyDescent="0.3">
      <c r="A4" t="s">
        <v>127</v>
      </c>
      <c r="B4" t="s">
        <v>128</v>
      </c>
      <c r="C4" s="11">
        <v>36651</v>
      </c>
      <c r="D4">
        <v>133000</v>
      </c>
      <c r="E4">
        <v>41</v>
      </c>
      <c r="F4" t="s">
        <v>123</v>
      </c>
      <c r="G4" t="s">
        <v>129</v>
      </c>
      <c r="H4">
        <v>18</v>
      </c>
      <c r="I4">
        <v>92</v>
      </c>
      <c r="L4" t="s">
        <v>329</v>
      </c>
    </row>
    <row r="5" spans="1:12" x14ac:dyDescent="0.3">
      <c r="A5" t="s">
        <v>130</v>
      </c>
      <c r="B5" t="s">
        <v>131</v>
      </c>
      <c r="C5" s="11">
        <v>41595</v>
      </c>
      <c r="D5">
        <v>121000</v>
      </c>
      <c r="E5">
        <v>30</v>
      </c>
      <c r="F5" t="s">
        <v>123</v>
      </c>
      <c r="G5" t="s">
        <v>129</v>
      </c>
      <c r="H5">
        <v>7</v>
      </c>
      <c r="I5">
        <v>84</v>
      </c>
      <c r="L5" t="s">
        <v>330</v>
      </c>
    </row>
    <row r="6" spans="1:12" x14ac:dyDescent="0.3">
      <c r="A6" t="s">
        <v>132</v>
      </c>
      <c r="B6" t="s">
        <v>133</v>
      </c>
      <c r="C6" s="11">
        <v>42243</v>
      </c>
      <c r="D6">
        <v>80000</v>
      </c>
      <c r="E6">
        <v>30</v>
      </c>
      <c r="F6" t="s">
        <v>123</v>
      </c>
      <c r="G6" t="s">
        <v>124</v>
      </c>
      <c r="H6">
        <v>7</v>
      </c>
      <c r="I6">
        <v>98</v>
      </c>
      <c r="L6" t="s">
        <v>331</v>
      </c>
    </row>
    <row r="7" spans="1:12" x14ac:dyDescent="0.3">
      <c r="A7" t="s">
        <v>134</v>
      </c>
      <c r="B7" t="s">
        <v>135</v>
      </c>
      <c r="C7" s="11">
        <v>37773</v>
      </c>
      <c r="D7">
        <v>80000</v>
      </c>
      <c r="E7">
        <v>36</v>
      </c>
      <c r="F7" t="s">
        <v>123</v>
      </c>
      <c r="G7" t="s">
        <v>124</v>
      </c>
      <c r="H7">
        <v>14</v>
      </c>
      <c r="I7">
        <v>101</v>
      </c>
      <c r="L7" t="s">
        <v>332</v>
      </c>
    </row>
    <row r="8" spans="1:12" x14ac:dyDescent="0.3">
      <c r="A8" t="s">
        <v>136</v>
      </c>
      <c r="B8" t="s">
        <v>137</v>
      </c>
      <c r="C8" s="11">
        <v>39374</v>
      </c>
      <c r="D8">
        <v>107000</v>
      </c>
      <c r="E8">
        <v>38</v>
      </c>
      <c r="F8" t="s">
        <v>123</v>
      </c>
      <c r="G8" t="s">
        <v>124</v>
      </c>
      <c r="H8">
        <v>16</v>
      </c>
      <c r="I8">
        <v>113</v>
      </c>
      <c r="L8" t="s">
        <v>333</v>
      </c>
    </row>
    <row r="9" spans="1:12" x14ac:dyDescent="0.3">
      <c r="A9" t="s">
        <v>138</v>
      </c>
      <c r="B9" t="s">
        <v>139</v>
      </c>
      <c r="C9" s="11">
        <v>33724</v>
      </c>
      <c r="D9">
        <v>134000</v>
      </c>
      <c r="E9">
        <v>49</v>
      </c>
      <c r="F9" t="s">
        <v>123</v>
      </c>
      <c r="G9" t="s">
        <v>124</v>
      </c>
      <c r="H9">
        <v>28</v>
      </c>
      <c r="I9">
        <v>91</v>
      </c>
      <c r="L9" s="13" t="s">
        <v>334</v>
      </c>
    </row>
    <row r="10" spans="1:12" x14ac:dyDescent="0.3">
      <c r="A10" t="s">
        <v>140</v>
      </c>
      <c r="B10" t="s">
        <v>141</v>
      </c>
      <c r="C10" s="11">
        <v>41945</v>
      </c>
      <c r="D10">
        <v>90000</v>
      </c>
      <c r="E10">
        <v>44</v>
      </c>
      <c r="F10" t="s">
        <v>142</v>
      </c>
      <c r="G10" t="s">
        <v>124</v>
      </c>
      <c r="H10">
        <v>21</v>
      </c>
      <c r="I10">
        <v>104</v>
      </c>
      <c r="L10" s="13" t="s">
        <v>335</v>
      </c>
    </row>
    <row r="11" spans="1:12" x14ac:dyDescent="0.3">
      <c r="A11" t="s">
        <v>143</v>
      </c>
      <c r="B11" t="s">
        <v>144</v>
      </c>
      <c r="C11" s="11">
        <v>32577</v>
      </c>
      <c r="D11">
        <v>111000</v>
      </c>
      <c r="E11">
        <v>52</v>
      </c>
      <c r="F11" t="s">
        <v>123</v>
      </c>
      <c r="G11" t="s">
        <v>124</v>
      </c>
      <c r="H11">
        <v>30</v>
      </c>
      <c r="I11">
        <v>106</v>
      </c>
    </row>
    <row r="12" spans="1:12" x14ac:dyDescent="0.3">
      <c r="A12" t="s">
        <v>145</v>
      </c>
      <c r="B12" t="s">
        <v>146</v>
      </c>
      <c r="C12" s="11">
        <v>42998</v>
      </c>
      <c r="D12">
        <v>55000</v>
      </c>
      <c r="E12">
        <v>22</v>
      </c>
      <c r="F12" t="s">
        <v>142</v>
      </c>
      <c r="G12" t="s">
        <v>124</v>
      </c>
      <c r="H12">
        <v>1</v>
      </c>
      <c r="I12">
        <v>115</v>
      </c>
      <c r="L12" s="2" t="s">
        <v>336</v>
      </c>
    </row>
    <row r="13" spans="1:12" x14ac:dyDescent="0.3">
      <c r="A13" t="s">
        <v>147</v>
      </c>
      <c r="B13" t="s">
        <v>148</v>
      </c>
      <c r="C13" s="11">
        <v>43049</v>
      </c>
      <c r="D13">
        <v>63000</v>
      </c>
      <c r="E13">
        <v>25</v>
      </c>
      <c r="F13" t="s">
        <v>142</v>
      </c>
      <c r="G13" t="s">
        <v>124</v>
      </c>
      <c r="H13">
        <v>1</v>
      </c>
      <c r="I13">
        <v>85</v>
      </c>
      <c r="L13" t="s">
        <v>337</v>
      </c>
    </row>
    <row r="14" spans="1:12" x14ac:dyDescent="0.3">
      <c r="A14" t="s">
        <v>149</v>
      </c>
      <c r="B14" t="s">
        <v>150</v>
      </c>
      <c r="C14" s="11">
        <v>36335</v>
      </c>
      <c r="D14">
        <v>147000</v>
      </c>
      <c r="E14">
        <v>46</v>
      </c>
      <c r="F14" t="s">
        <v>142</v>
      </c>
      <c r="G14" t="s">
        <v>129</v>
      </c>
      <c r="H14">
        <v>21</v>
      </c>
      <c r="I14">
        <v>121</v>
      </c>
      <c r="L14" s="13" t="s">
        <v>338</v>
      </c>
    </row>
    <row r="15" spans="1:12" x14ac:dyDescent="0.3">
      <c r="A15" t="s">
        <v>151</v>
      </c>
      <c r="B15" t="s">
        <v>152</v>
      </c>
      <c r="C15" s="11">
        <v>40430</v>
      </c>
      <c r="D15">
        <v>75000</v>
      </c>
      <c r="E15">
        <v>33</v>
      </c>
      <c r="F15" t="s">
        <v>123</v>
      </c>
      <c r="G15" t="s">
        <v>124</v>
      </c>
      <c r="H15">
        <v>11</v>
      </c>
      <c r="I15">
        <v>83</v>
      </c>
      <c r="L15" t="s">
        <v>350</v>
      </c>
    </row>
    <row r="16" spans="1:12" x14ac:dyDescent="0.3">
      <c r="A16" t="s">
        <v>153</v>
      </c>
      <c r="B16" t="s">
        <v>154</v>
      </c>
      <c r="C16" s="11">
        <v>42884</v>
      </c>
      <c r="D16">
        <v>56000</v>
      </c>
      <c r="E16">
        <v>25</v>
      </c>
      <c r="F16" t="s">
        <v>142</v>
      </c>
      <c r="G16" t="s">
        <v>124</v>
      </c>
      <c r="H16">
        <v>2</v>
      </c>
      <c r="I16">
        <v>98</v>
      </c>
      <c r="L16" t="s">
        <v>351</v>
      </c>
    </row>
    <row r="17" spans="1:12" x14ac:dyDescent="0.3">
      <c r="A17" t="s">
        <v>155</v>
      </c>
      <c r="B17" t="s">
        <v>156</v>
      </c>
      <c r="C17" s="11">
        <v>36969</v>
      </c>
      <c r="D17" s="12">
        <v>100000</v>
      </c>
      <c r="F17">
        <v>43</v>
      </c>
      <c r="G17" t="s">
        <v>123</v>
      </c>
      <c r="H17" t="s">
        <v>124</v>
      </c>
      <c r="I17">
        <v>21</v>
      </c>
      <c r="J17">
        <v>114</v>
      </c>
      <c r="L17" t="s">
        <v>339</v>
      </c>
    </row>
    <row r="18" spans="1:12" x14ac:dyDescent="0.3">
      <c r="A18" t="s">
        <v>157</v>
      </c>
      <c r="B18" t="s">
        <v>158</v>
      </c>
      <c r="C18" s="11">
        <v>35521</v>
      </c>
      <c r="D18">
        <v>101000</v>
      </c>
      <c r="E18">
        <v>49</v>
      </c>
      <c r="F18" t="s">
        <v>142</v>
      </c>
      <c r="G18" t="s">
        <v>124</v>
      </c>
      <c r="H18">
        <v>26</v>
      </c>
      <c r="I18">
        <v>123</v>
      </c>
      <c r="L18" t="s">
        <v>340</v>
      </c>
    </row>
    <row r="19" spans="1:12" x14ac:dyDescent="0.3">
      <c r="A19" t="s">
        <v>159</v>
      </c>
      <c r="B19" t="s">
        <v>160</v>
      </c>
      <c r="C19" s="11">
        <v>36472</v>
      </c>
      <c r="D19">
        <v>165000</v>
      </c>
      <c r="E19">
        <v>49</v>
      </c>
      <c r="F19" t="s">
        <v>123</v>
      </c>
      <c r="G19" t="s">
        <v>129</v>
      </c>
      <c r="H19">
        <v>26</v>
      </c>
      <c r="I19">
        <v>112</v>
      </c>
      <c r="L19" t="s">
        <v>341</v>
      </c>
    </row>
    <row r="20" spans="1:12" x14ac:dyDescent="0.3">
      <c r="A20" t="s">
        <v>161</v>
      </c>
      <c r="B20" t="s">
        <v>162</v>
      </c>
      <c r="C20" s="11">
        <v>42874</v>
      </c>
      <c r="D20">
        <v>106000</v>
      </c>
      <c r="E20">
        <v>27</v>
      </c>
      <c r="F20" t="s">
        <v>142</v>
      </c>
      <c r="G20" t="s">
        <v>163</v>
      </c>
      <c r="H20">
        <v>1</v>
      </c>
      <c r="I20">
        <v>108</v>
      </c>
      <c r="L20" t="s">
        <v>356</v>
      </c>
    </row>
    <row r="21" spans="1:12" x14ac:dyDescent="0.3">
      <c r="A21" t="s">
        <v>164</v>
      </c>
      <c r="B21" t="s">
        <v>165</v>
      </c>
      <c r="C21" s="11">
        <v>34388</v>
      </c>
      <c r="D21">
        <v>174000</v>
      </c>
      <c r="E21">
        <v>53</v>
      </c>
      <c r="F21" t="s">
        <v>123</v>
      </c>
      <c r="G21" t="s">
        <v>129</v>
      </c>
      <c r="H21">
        <v>29</v>
      </c>
      <c r="I21">
        <v>102</v>
      </c>
      <c r="L21" t="s">
        <v>342</v>
      </c>
    </row>
    <row r="22" spans="1:12" x14ac:dyDescent="0.3">
      <c r="A22" t="s">
        <v>166</v>
      </c>
      <c r="B22" t="s">
        <v>167</v>
      </c>
      <c r="C22" s="11">
        <v>42713</v>
      </c>
      <c r="D22">
        <v>84000</v>
      </c>
      <c r="E22">
        <v>26</v>
      </c>
      <c r="F22" t="s">
        <v>123</v>
      </c>
      <c r="G22" t="s">
        <v>124</v>
      </c>
      <c r="H22">
        <v>3</v>
      </c>
      <c r="I22">
        <v>107</v>
      </c>
      <c r="L22" s="2" t="s">
        <v>352</v>
      </c>
    </row>
    <row r="23" spans="1:12" x14ac:dyDescent="0.3">
      <c r="A23" t="s">
        <v>168</v>
      </c>
      <c r="B23" t="s">
        <v>169</v>
      </c>
      <c r="C23" s="11">
        <v>36819</v>
      </c>
      <c r="D23">
        <v>127000</v>
      </c>
      <c r="E23">
        <v>37</v>
      </c>
      <c r="F23" t="s">
        <v>142</v>
      </c>
      <c r="G23" t="s">
        <v>129</v>
      </c>
      <c r="H23">
        <v>14</v>
      </c>
      <c r="I23">
        <v>84</v>
      </c>
      <c r="L23" t="s">
        <v>353</v>
      </c>
    </row>
    <row r="24" spans="1:12" x14ac:dyDescent="0.3">
      <c r="A24" t="s">
        <v>170</v>
      </c>
      <c r="B24" t="s">
        <v>171</v>
      </c>
      <c r="C24" s="11">
        <v>36130</v>
      </c>
      <c r="D24">
        <v>102000</v>
      </c>
      <c r="E24">
        <v>48</v>
      </c>
      <c r="F24" t="s">
        <v>142</v>
      </c>
      <c r="G24" t="s">
        <v>124</v>
      </c>
      <c r="H24">
        <v>25</v>
      </c>
      <c r="I24">
        <v>106</v>
      </c>
      <c r="L24" t="s">
        <v>354</v>
      </c>
    </row>
    <row r="25" spans="1:12" x14ac:dyDescent="0.3">
      <c r="A25" t="s">
        <v>172</v>
      </c>
      <c r="B25" t="s">
        <v>173</v>
      </c>
      <c r="C25" s="11">
        <v>38991</v>
      </c>
      <c r="D25">
        <v>148000</v>
      </c>
      <c r="E25">
        <v>47</v>
      </c>
      <c r="F25" t="s">
        <v>142</v>
      </c>
      <c r="G25" t="s">
        <v>129</v>
      </c>
      <c r="H25">
        <v>22</v>
      </c>
      <c r="I25">
        <v>110</v>
      </c>
      <c r="L25" t="s">
        <v>355</v>
      </c>
    </row>
    <row r="26" spans="1:12" x14ac:dyDescent="0.3">
      <c r="A26" t="s">
        <v>174</v>
      </c>
      <c r="B26" t="s">
        <v>175</v>
      </c>
      <c r="C26" s="11">
        <v>36288</v>
      </c>
      <c r="D26">
        <v>108000</v>
      </c>
      <c r="E26">
        <v>49</v>
      </c>
      <c r="F26" t="s">
        <v>123</v>
      </c>
      <c r="G26" t="s">
        <v>124</v>
      </c>
      <c r="H26">
        <v>26</v>
      </c>
      <c r="I26">
        <v>95</v>
      </c>
    </row>
    <row r="27" spans="1:12" x14ac:dyDescent="0.3">
      <c r="A27" t="s">
        <v>176</v>
      </c>
      <c r="B27" t="s">
        <v>177</v>
      </c>
      <c r="C27" s="11">
        <v>38261</v>
      </c>
      <c r="D27">
        <v>109000</v>
      </c>
      <c r="E27">
        <v>40</v>
      </c>
      <c r="F27" t="s">
        <v>123</v>
      </c>
      <c r="G27" t="s">
        <v>124</v>
      </c>
      <c r="H27">
        <v>17</v>
      </c>
      <c r="I27">
        <v>72</v>
      </c>
      <c r="L27" s="2" t="s">
        <v>343</v>
      </c>
    </row>
    <row r="28" spans="1:12" x14ac:dyDescent="0.3">
      <c r="A28" t="s">
        <v>178</v>
      </c>
      <c r="B28" t="s">
        <v>179</v>
      </c>
      <c r="C28" s="11">
        <v>32874</v>
      </c>
      <c r="D28">
        <v>104000</v>
      </c>
      <c r="E28">
        <v>52</v>
      </c>
      <c r="F28" t="s">
        <v>142</v>
      </c>
      <c r="G28" t="s">
        <v>124</v>
      </c>
      <c r="H28">
        <v>30</v>
      </c>
      <c r="I28">
        <v>73</v>
      </c>
      <c r="L28" t="s">
        <v>358</v>
      </c>
    </row>
    <row r="29" spans="1:12" x14ac:dyDescent="0.3">
      <c r="A29" t="s">
        <v>180</v>
      </c>
      <c r="B29" t="s">
        <v>181</v>
      </c>
      <c r="C29" s="11">
        <v>39558</v>
      </c>
      <c r="D29">
        <v>111000</v>
      </c>
      <c r="E29">
        <v>50</v>
      </c>
      <c r="F29" t="s">
        <v>142</v>
      </c>
      <c r="G29" t="s">
        <v>124</v>
      </c>
      <c r="H29">
        <v>30</v>
      </c>
      <c r="I29">
        <v>102</v>
      </c>
      <c r="L29" s="14" t="s">
        <v>344</v>
      </c>
    </row>
    <row r="30" spans="1:12" x14ac:dyDescent="0.3">
      <c r="A30" t="s">
        <v>182</v>
      </c>
      <c r="B30" t="s">
        <v>183</v>
      </c>
      <c r="C30" s="11">
        <v>40858</v>
      </c>
      <c r="D30">
        <v>90000</v>
      </c>
      <c r="E30">
        <v>36</v>
      </c>
      <c r="F30" t="s">
        <v>123</v>
      </c>
      <c r="G30" t="s">
        <v>124</v>
      </c>
      <c r="H30">
        <v>14</v>
      </c>
      <c r="I30">
        <v>105</v>
      </c>
      <c r="L30" s="14" t="s">
        <v>345</v>
      </c>
    </row>
    <row r="31" spans="1:12" x14ac:dyDescent="0.3">
      <c r="A31" t="s">
        <v>184</v>
      </c>
      <c r="B31" t="s">
        <v>185</v>
      </c>
      <c r="C31" s="11">
        <v>38240</v>
      </c>
      <c r="D31">
        <v>94000</v>
      </c>
      <c r="E31">
        <v>35</v>
      </c>
      <c r="F31" t="s">
        <v>123</v>
      </c>
      <c r="G31" t="s">
        <v>124</v>
      </c>
      <c r="H31">
        <v>14</v>
      </c>
      <c r="I31">
        <v>72</v>
      </c>
      <c r="L31" s="14" t="s">
        <v>346</v>
      </c>
    </row>
    <row r="32" spans="1:12" x14ac:dyDescent="0.3">
      <c r="A32" t="s">
        <v>186</v>
      </c>
      <c r="B32" t="s">
        <v>187</v>
      </c>
      <c r="C32" s="11">
        <v>42040</v>
      </c>
      <c r="D32">
        <v>95000</v>
      </c>
      <c r="E32">
        <v>27</v>
      </c>
      <c r="F32" t="s">
        <v>142</v>
      </c>
      <c r="G32" t="s">
        <v>129</v>
      </c>
      <c r="H32">
        <v>4</v>
      </c>
      <c r="I32">
        <v>110</v>
      </c>
      <c r="L32" s="14" t="s">
        <v>347</v>
      </c>
    </row>
    <row r="33" spans="1:12" x14ac:dyDescent="0.3">
      <c r="A33" t="s">
        <v>188</v>
      </c>
      <c r="B33" t="s">
        <v>189</v>
      </c>
      <c r="C33" s="11">
        <v>34515</v>
      </c>
      <c r="D33">
        <v>107000</v>
      </c>
      <c r="E33">
        <v>52</v>
      </c>
      <c r="F33" t="s">
        <v>123</v>
      </c>
      <c r="G33" t="s">
        <v>124</v>
      </c>
      <c r="H33">
        <v>29</v>
      </c>
      <c r="I33">
        <v>112</v>
      </c>
    </row>
    <row r="34" spans="1:12" x14ac:dyDescent="0.3">
      <c r="A34" t="s">
        <v>190</v>
      </c>
      <c r="B34" t="s">
        <v>191</v>
      </c>
      <c r="C34" s="11">
        <v>39066</v>
      </c>
      <c r="D34">
        <v>95000</v>
      </c>
      <c r="E34">
        <v>35</v>
      </c>
      <c r="F34" t="s">
        <v>123</v>
      </c>
      <c r="G34" t="s">
        <v>124</v>
      </c>
      <c r="H34">
        <v>11</v>
      </c>
      <c r="I34">
        <v>102</v>
      </c>
      <c r="L34" s="2" t="s">
        <v>348</v>
      </c>
    </row>
    <row r="35" spans="1:12" x14ac:dyDescent="0.3">
      <c r="A35" t="s">
        <v>192</v>
      </c>
      <c r="B35" t="s">
        <v>193</v>
      </c>
      <c r="C35" s="11">
        <v>41384</v>
      </c>
      <c r="D35">
        <v>78000</v>
      </c>
      <c r="E35">
        <v>31</v>
      </c>
      <c r="F35" t="s">
        <v>142</v>
      </c>
      <c r="G35" t="s">
        <v>124</v>
      </c>
      <c r="H35">
        <v>9</v>
      </c>
      <c r="I35">
        <v>91</v>
      </c>
      <c r="L35" t="s">
        <v>349</v>
      </c>
    </row>
    <row r="36" spans="1:12" x14ac:dyDescent="0.3">
      <c r="A36" t="s">
        <v>194</v>
      </c>
      <c r="B36" t="s">
        <v>195</v>
      </c>
      <c r="C36" s="11">
        <v>40940</v>
      </c>
      <c r="D36">
        <v>78000</v>
      </c>
      <c r="E36">
        <v>30</v>
      </c>
      <c r="F36" t="s">
        <v>142</v>
      </c>
      <c r="G36" t="s">
        <v>124</v>
      </c>
      <c r="H36">
        <v>7</v>
      </c>
      <c r="I36">
        <v>112</v>
      </c>
    </row>
    <row r="37" spans="1:12" x14ac:dyDescent="0.3">
      <c r="A37" t="s">
        <v>196</v>
      </c>
      <c r="B37" t="s">
        <v>197</v>
      </c>
      <c r="C37" s="11">
        <v>42983</v>
      </c>
      <c r="D37">
        <v>81000</v>
      </c>
      <c r="E37">
        <v>26</v>
      </c>
      <c r="F37" t="s">
        <v>123</v>
      </c>
      <c r="G37" t="s">
        <v>129</v>
      </c>
      <c r="H37">
        <v>0</v>
      </c>
      <c r="I37">
        <v>122</v>
      </c>
    </row>
    <row r="38" spans="1:12" x14ac:dyDescent="0.3">
      <c r="A38" t="s">
        <v>198</v>
      </c>
      <c r="B38" t="s">
        <v>199</v>
      </c>
      <c r="C38" s="11">
        <v>36402</v>
      </c>
      <c r="D38">
        <v>123000</v>
      </c>
      <c r="E38">
        <v>38</v>
      </c>
      <c r="F38" t="s">
        <v>123</v>
      </c>
      <c r="G38" t="s">
        <v>129</v>
      </c>
      <c r="H38">
        <v>14</v>
      </c>
      <c r="I38">
        <v>106</v>
      </c>
    </row>
    <row r="39" spans="1:12" x14ac:dyDescent="0.3">
      <c r="A39" t="s">
        <v>200</v>
      </c>
      <c r="B39" t="s">
        <v>201</v>
      </c>
      <c r="C39" s="11">
        <v>36133</v>
      </c>
      <c r="D39">
        <v>87000</v>
      </c>
      <c r="E39">
        <v>42</v>
      </c>
      <c r="F39" t="s">
        <v>142</v>
      </c>
      <c r="G39" t="s">
        <v>124</v>
      </c>
      <c r="H39">
        <v>20</v>
      </c>
      <c r="I39">
        <v>101</v>
      </c>
    </row>
    <row r="40" spans="1:12" x14ac:dyDescent="0.3">
      <c r="A40" t="s">
        <v>202</v>
      </c>
      <c r="B40" t="s">
        <v>203</v>
      </c>
      <c r="C40" s="11">
        <v>35115</v>
      </c>
      <c r="D40">
        <v>17500</v>
      </c>
      <c r="E40">
        <v>48</v>
      </c>
      <c r="F40" t="s">
        <v>142</v>
      </c>
      <c r="G40" t="s">
        <v>129</v>
      </c>
      <c r="H40">
        <v>24</v>
      </c>
      <c r="I40">
        <v>106</v>
      </c>
    </row>
    <row r="41" spans="1:12" x14ac:dyDescent="0.3">
      <c r="A41" t="s">
        <v>204</v>
      </c>
      <c r="B41" t="s">
        <v>205</v>
      </c>
      <c r="C41" s="11">
        <v>39270</v>
      </c>
      <c r="D41">
        <v>80000</v>
      </c>
      <c r="E41">
        <v>36</v>
      </c>
      <c r="F41" t="s">
        <v>142</v>
      </c>
      <c r="G41" t="s">
        <v>124</v>
      </c>
      <c r="H41">
        <v>14</v>
      </c>
      <c r="I41">
        <v>111</v>
      </c>
    </row>
    <row r="42" spans="1:12" x14ac:dyDescent="0.3">
      <c r="A42" t="s">
        <v>206</v>
      </c>
      <c r="B42" t="s">
        <v>207</v>
      </c>
      <c r="C42" s="11">
        <v>36558</v>
      </c>
      <c r="D42">
        <v>88000</v>
      </c>
      <c r="E42">
        <v>41</v>
      </c>
      <c r="F42" t="s">
        <v>142</v>
      </c>
      <c r="G42" t="s">
        <v>124</v>
      </c>
      <c r="H42">
        <v>18</v>
      </c>
      <c r="I42">
        <v>105</v>
      </c>
    </row>
    <row r="43" spans="1:12" x14ac:dyDescent="0.3">
      <c r="A43" t="s">
        <v>208</v>
      </c>
      <c r="B43" t="s">
        <v>209</v>
      </c>
      <c r="C43" s="11">
        <v>36244</v>
      </c>
      <c r="D43">
        <v>94000</v>
      </c>
      <c r="E43">
        <v>44</v>
      </c>
      <c r="F43" t="s">
        <v>123</v>
      </c>
      <c r="G43" t="s">
        <v>124</v>
      </c>
      <c r="H43">
        <v>23</v>
      </c>
      <c r="I43">
        <v>93</v>
      </c>
    </row>
    <row r="44" spans="1:12" x14ac:dyDescent="0.3">
      <c r="A44" t="s">
        <v>210</v>
      </c>
      <c r="B44" t="s">
        <v>211</v>
      </c>
      <c r="C44" s="11">
        <v>41730</v>
      </c>
      <c r="D44">
        <v>79000</v>
      </c>
      <c r="E44">
        <v>30</v>
      </c>
      <c r="F44" t="s">
        <v>142</v>
      </c>
      <c r="G44" t="s">
        <v>124</v>
      </c>
      <c r="H44">
        <v>6</v>
      </c>
      <c r="I44">
        <v>129</v>
      </c>
    </row>
    <row r="45" spans="1:12" x14ac:dyDescent="0.3">
      <c r="A45" t="s">
        <v>212</v>
      </c>
      <c r="B45" t="s">
        <v>213</v>
      </c>
      <c r="C45" s="11">
        <v>41498</v>
      </c>
      <c r="D45">
        <v>71000</v>
      </c>
      <c r="E45">
        <v>34</v>
      </c>
      <c r="F45" t="s">
        <v>123</v>
      </c>
      <c r="G45" t="s">
        <v>124</v>
      </c>
      <c r="H45">
        <v>10</v>
      </c>
      <c r="I45">
        <v>84</v>
      </c>
    </row>
    <row r="46" spans="1:12" x14ac:dyDescent="0.3">
      <c r="A46" t="s">
        <v>214</v>
      </c>
      <c r="B46" t="s">
        <v>215</v>
      </c>
      <c r="C46" s="11">
        <v>41255</v>
      </c>
      <c r="D46">
        <v>108000</v>
      </c>
      <c r="E46">
        <v>52</v>
      </c>
      <c r="F46" t="s">
        <v>142</v>
      </c>
      <c r="G46" t="s">
        <v>124</v>
      </c>
      <c r="H46">
        <v>30</v>
      </c>
      <c r="I46">
        <v>113</v>
      </c>
    </row>
    <row r="47" spans="1:12" x14ac:dyDescent="0.3">
      <c r="A47" t="s">
        <v>216</v>
      </c>
      <c r="B47" t="s">
        <v>217</v>
      </c>
      <c r="C47" s="11">
        <v>40318</v>
      </c>
      <c r="D47">
        <v>143000</v>
      </c>
      <c r="E47">
        <v>40</v>
      </c>
      <c r="F47" t="s">
        <v>142</v>
      </c>
      <c r="G47" t="s">
        <v>129</v>
      </c>
      <c r="H47">
        <v>17</v>
      </c>
      <c r="I47">
        <v>82</v>
      </c>
    </row>
    <row r="48" spans="1:12" x14ac:dyDescent="0.3">
      <c r="A48" t="s">
        <v>218</v>
      </c>
      <c r="B48" t="s">
        <v>219</v>
      </c>
      <c r="C48" s="11">
        <v>42736</v>
      </c>
      <c r="D48">
        <v>60000</v>
      </c>
      <c r="E48">
        <v>24</v>
      </c>
      <c r="F48" t="s">
        <v>142</v>
      </c>
      <c r="G48" t="s">
        <v>124</v>
      </c>
      <c r="H48">
        <v>1</v>
      </c>
      <c r="I48">
        <v>97</v>
      </c>
    </row>
    <row r="49" spans="1:10" x14ac:dyDescent="0.3">
      <c r="A49" t="s">
        <v>220</v>
      </c>
      <c r="B49" t="s">
        <v>221</v>
      </c>
      <c r="C49" s="11">
        <v>40643</v>
      </c>
      <c r="D49">
        <v>82000</v>
      </c>
      <c r="E49">
        <v>38</v>
      </c>
      <c r="F49" t="s">
        <v>142</v>
      </c>
      <c r="G49" t="s">
        <v>124</v>
      </c>
      <c r="H49">
        <v>16</v>
      </c>
      <c r="I49">
        <v>88</v>
      </c>
    </row>
    <row r="50" spans="1:10" x14ac:dyDescent="0.3">
      <c r="A50" t="s">
        <v>222</v>
      </c>
      <c r="B50" t="s">
        <v>223</v>
      </c>
      <c r="C50" s="11">
        <v>41749</v>
      </c>
      <c r="D50">
        <v>123000</v>
      </c>
      <c r="E50">
        <v>32</v>
      </c>
      <c r="F50" t="s">
        <v>142</v>
      </c>
      <c r="G50" t="s">
        <v>163</v>
      </c>
      <c r="H50">
        <v>5</v>
      </c>
      <c r="I50">
        <v>112</v>
      </c>
    </row>
    <row r="51" spans="1:10" x14ac:dyDescent="0.3">
      <c r="A51" t="s">
        <v>224</v>
      </c>
      <c r="B51" t="s">
        <v>225</v>
      </c>
      <c r="C51" s="11">
        <v>36422</v>
      </c>
      <c r="D51">
        <v>213000</v>
      </c>
      <c r="E51">
        <v>52</v>
      </c>
      <c r="F51" t="s">
        <v>123</v>
      </c>
      <c r="G51" t="s">
        <v>163</v>
      </c>
      <c r="H51">
        <v>21</v>
      </c>
      <c r="I51">
        <v>89</v>
      </c>
    </row>
    <row r="52" spans="1:10" x14ac:dyDescent="0.3">
      <c r="A52" t="s">
        <v>226</v>
      </c>
      <c r="B52" t="s">
        <v>227</v>
      </c>
      <c r="C52" s="11">
        <v>35194</v>
      </c>
      <c r="D52">
        <v>171000</v>
      </c>
      <c r="E52">
        <v>53</v>
      </c>
      <c r="F52" t="s">
        <v>142</v>
      </c>
      <c r="G52" t="s">
        <v>129</v>
      </c>
      <c r="H52">
        <v>28</v>
      </c>
      <c r="I52">
        <v>82</v>
      </c>
    </row>
    <row r="53" spans="1:10" x14ac:dyDescent="0.3">
      <c r="A53" t="s">
        <v>228</v>
      </c>
      <c r="B53" t="s">
        <v>229</v>
      </c>
      <c r="C53" s="11">
        <v>41302</v>
      </c>
      <c r="D53">
        <v>79000</v>
      </c>
      <c r="E53">
        <v>28</v>
      </c>
      <c r="F53" t="s">
        <v>142</v>
      </c>
      <c r="G53" t="s">
        <v>124</v>
      </c>
      <c r="H53">
        <v>6</v>
      </c>
      <c r="I53">
        <v>99</v>
      </c>
    </row>
    <row r="54" spans="1:10" x14ac:dyDescent="0.3">
      <c r="A54" t="s">
        <v>230</v>
      </c>
      <c r="B54" t="s">
        <v>231</v>
      </c>
      <c r="C54" s="11">
        <v>42101</v>
      </c>
      <c r="D54">
        <v>177000</v>
      </c>
      <c r="E54">
        <v>53</v>
      </c>
      <c r="F54" t="s">
        <v>123</v>
      </c>
      <c r="G54" t="s">
        <v>129</v>
      </c>
      <c r="H54">
        <v>27</v>
      </c>
      <c r="I54">
        <v>128</v>
      </c>
    </row>
    <row r="55" spans="1:10" x14ac:dyDescent="0.3">
      <c r="A55" t="s">
        <v>232</v>
      </c>
      <c r="B55" t="s">
        <v>233</v>
      </c>
      <c r="C55" s="11">
        <v>36776</v>
      </c>
      <c r="D55">
        <v>89000</v>
      </c>
      <c r="E55">
        <v>39</v>
      </c>
      <c r="F55" t="s">
        <v>123</v>
      </c>
      <c r="G55" t="s">
        <v>124</v>
      </c>
      <c r="H55">
        <v>17</v>
      </c>
      <c r="I55">
        <v>115</v>
      </c>
    </row>
    <row r="56" spans="1:10" x14ac:dyDescent="0.3">
      <c r="A56" t="s">
        <v>234</v>
      </c>
      <c r="B56" t="s">
        <v>235</v>
      </c>
      <c r="C56" s="11">
        <v>36514</v>
      </c>
      <c r="D56">
        <v>147000</v>
      </c>
      <c r="E56">
        <v>42</v>
      </c>
      <c r="F56" t="s">
        <v>123</v>
      </c>
      <c r="G56" t="s">
        <v>129</v>
      </c>
      <c r="H56">
        <v>19</v>
      </c>
      <c r="I56">
        <v>111</v>
      </c>
    </row>
    <row r="57" spans="1:10" x14ac:dyDescent="0.3">
      <c r="A57" t="s">
        <v>236</v>
      </c>
      <c r="B57" t="s">
        <v>237</v>
      </c>
      <c r="C57" s="11">
        <v>42106</v>
      </c>
      <c r="D57">
        <v>93000</v>
      </c>
      <c r="E57">
        <v>40</v>
      </c>
      <c r="F57" t="s">
        <v>123</v>
      </c>
      <c r="G57" t="s">
        <v>124</v>
      </c>
      <c r="H57">
        <v>18</v>
      </c>
      <c r="I57">
        <v>129</v>
      </c>
    </row>
    <row r="58" spans="1:10" x14ac:dyDescent="0.3">
      <c r="A58" t="s">
        <v>238</v>
      </c>
      <c r="B58" t="s">
        <v>239</v>
      </c>
      <c r="C58" s="11">
        <v>37843</v>
      </c>
      <c r="D58">
        <v>214000</v>
      </c>
      <c r="E58">
        <v>49</v>
      </c>
      <c r="F58" t="s">
        <v>123</v>
      </c>
      <c r="G58" t="s">
        <v>163</v>
      </c>
      <c r="H58">
        <v>21</v>
      </c>
      <c r="I58">
        <v>111</v>
      </c>
    </row>
    <row r="59" spans="1:10" x14ac:dyDescent="0.3">
      <c r="A59" t="s">
        <v>240</v>
      </c>
      <c r="B59" t="s">
        <v>241</v>
      </c>
      <c r="C59" s="11">
        <v>36432</v>
      </c>
      <c r="D59">
        <v>104000</v>
      </c>
      <c r="E59">
        <v>47</v>
      </c>
      <c r="F59" t="s">
        <v>142</v>
      </c>
      <c r="G59" t="s">
        <v>124</v>
      </c>
      <c r="H59">
        <v>25</v>
      </c>
      <c r="I59">
        <v>106</v>
      </c>
    </row>
    <row r="60" spans="1:10" x14ac:dyDescent="0.3">
      <c r="A60" t="s">
        <v>242</v>
      </c>
      <c r="B60" t="s">
        <v>243</v>
      </c>
      <c r="C60" s="11">
        <v>40337</v>
      </c>
      <c r="D60">
        <v>72000</v>
      </c>
      <c r="E60">
        <v>32</v>
      </c>
      <c r="F60" t="s">
        <v>123</v>
      </c>
      <c r="G60" t="s">
        <v>124</v>
      </c>
      <c r="H60">
        <v>11</v>
      </c>
      <c r="I60">
        <v>120</v>
      </c>
    </row>
    <row r="61" spans="1:10" x14ac:dyDescent="0.3">
      <c r="A61" t="s">
        <v>244</v>
      </c>
      <c r="B61" t="s">
        <v>245</v>
      </c>
      <c r="C61" s="11">
        <v>42622</v>
      </c>
      <c r="D61">
        <v>102000</v>
      </c>
      <c r="E61">
        <v>24</v>
      </c>
      <c r="F61" t="s">
        <v>123</v>
      </c>
      <c r="G61" t="s">
        <v>163</v>
      </c>
      <c r="H61">
        <v>1</v>
      </c>
      <c r="I61">
        <v>90</v>
      </c>
    </row>
    <row r="62" spans="1:10" x14ac:dyDescent="0.3">
      <c r="A62" t="s">
        <v>246</v>
      </c>
      <c r="B62" t="s">
        <v>247</v>
      </c>
      <c r="C62" s="11">
        <v>40461</v>
      </c>
      <c r="D62">
        <v>98000</v>
      </c>
      <c r="E62">
        <v>48</v>
      </c>
      <c r="F62" t="s">
        <v>142</v>
      </c>
      <c r="G62" t="s">
        <v>124</v>
      </c>
      <c r="H62">
        <v>25</v>
      </c>
      <c r="I62">
        <v>90</v>
      </c>
    </row>
    <row r="63" spans="1:10" x14ac:dyDescent="0.3">
      <c r="A63" t="s">
        <v>248</v>
      </c>
      <c r="B63" t="s">
        <v>249</v>
      </c>
      <c r="C63" s="11">
        <v>38136</v>
      </c>
      <c r="D63" s="12">
        <v>100000</v>
      </c>
      <c r="F63">
        <v>38</v>
      </c>
      <c r="G63" t="s">
        <v>123</v>
      </c>
      <c r="H63" t="s">
        <v>124</v>
      </c>
      <c r="I63">
        <v>15</v>
      </c>
      <c r="J63">
        <v>86</v>
      </c>
    </row>
    <row r="64" spans="1:10" x14ac:dyDescent="0.3">
      <c r="A64" t="s">
        <v>250</v>
      </c>
      <c r="B64" t="s">
        <v>251</v>
      </c>
      <c r="C64" s="11">
        <v>42220</v>
      </c>
      <c r="D64">
        <v>66000</v>
      </c>
      <c r="E64">
        <v>25</v>
      </c>
      <c r="F64" t="s">
        <v>142</v>
      </c>
      <c r="G64" t="s">
        <v>124</v>
      </c>
      <c r="H64">
        <v>3</v>
      </c>
      <c r="I64">
        <v>123</v>
      </c>
    </row>
    <row r="65" spans="1:9" x14ac:dyDescent="0.3">
      <c r="A65" t="s">
        <v>252</v>
      </c>
      <c r="B65" t="s">
        <v>253</v>
      </c>
      <c r="C65" s="11">
        <v>38958</v>
      </c>
      <c r="D65">
        <v>92000</v>
      </c>
      <c r="E65">
        <v>37</v>
      </c>
      <c r="F65" t="s">
        <v>142</v>
      </c>
      <c r="G65" t="s">
        <v>124</v>
      </c>
      <c r="H65">
        <v>14</v>
      </c>
      <c r="I65">
        <v>128</v>
      </c>
    </row>
    <row r="66" spans="1:9" x14ac:dyDescent="0.3">
      <c r="A66" t="s">
        <v>254</v>
      </c>
      <c r="B66" t="s">
        <v>255</v>
      </c>
      <c r="C66" s="11">
        <v>34977</v>
      </c>
      <c r="D66">
        <v>111000</v>
      </c>
      <c r="E66">
        <v>49</v>
      </c>
      <c r="F66" t="s">
        <v>123</v>
      </c>
      <c r="G66" t="s">
        <v>124</v>
      </c>
      <c r="H66">
        <v>25</v>
      </c>
      <c r="I66">
        <v>109</v>
      </c>
    </row>
    <row r="67" spans="1:9" x14ac:dyDescent="0.3">
      <c r="A67" t="s">
        <v>256</v>
      </c>
      <c r="B67" t="s">
        <v>257</v>
      </c>
      <c r="C67" s="11">
        <v>36628</v>
      </c>
      <c r="D67">
        <v>97000</v>
      </c>
      <c r="E67">
        <v>45</v>
      </c>
      <c r="F67" t="s">
        <v>142</v>
      </c>
      <c r="G67" t="s">
        <v>124</v>
      </c>
      <c r="H67">
        <v>22</v>
      </c>
      <c r="I67">
        <v>102</v>
      </c>
    </row>
    <row r="68" spans="1:9" x14ac:dyDescent="0.3">
      <c r="A68" t="s">
        <v>258</v>
      </c>
      <c r="B68" t="s">
        <v>259</v>
      </c>
      <c r="C68" s="11">
        <v>36509</v>
      </c>
      <c r="D68">
        <v>97000</v>
      </c>
      <c r="E68">
        <v>41</v>
      </c>
      <c r="F68" t="s">
        <v>123</v>
      </c>
      <c r="G68" t="s">
        <v>124</v>
      </c>
      <c r="H68">
        <v>20</v>
      </c>
      <c r="I68">
        <v>98</v>
      </c>
    </row>
    <row r="69" spans="1:9" x14ac:dyDescent="0.3">
      <c r="A69" t="s">
        <v>260</v>
      </c>
      <c r="B69" t="s">
        <v>261</v>
      </c>
      <c r="C69" s="11">
        <v>40664</v>
      </c>
      <c r="D69">
        <v>78000</v>
      </c>
      <c r="E69">
        <v>28</v>
      </c>
      <c r="F69" t="s">
        <v>123</v>
      </c>
      <c r="G69" t="s">
        <v>124</v>
      </c>
      <c r="H69">
        <v>7</v>
      </c>
      <c r="I69">
        <v>96</v>
      </c>
    </row>
    <row r="70" spans="1:9" x14ac:dyDescent="0.3">
      <c r="A70" t="s">
        <v>262</v>
      </c>
      <c r="B70" t="s">
        <v>263</v>
      </c>
      <c r="C70" s="11">
        <v>41255</v>
      </c>
      <c r="D70">
        <v>102000</v>
      </c>
      <c r="E70">
        <v>47</v>
      </c>
      <c r="F70" t="s">
        <v>142</v>
      </c>
      <c r="G70" t="s">
        <v>124</v>
      </c>
      <c r="H70">
        <v>25</v>
      </c>
      <c r="I70">
        <v>98</v>
      </c>
    </row>
    <row r="71" spans="1:9" x14ac:dyDescent="0.3">
      <c r="A71" t="s">
        <v>264</v>
      </c>
      <c r="B71" t="s">
        <v>265</v>
      </c>
      <c r="C71" s="11">
        <v>37758</v>
      </c>
      <c r="D71">
        <v>103000</v>
      </c>
      <c r="E71">
        <v>38</v>
      </c>
      <c r="F71" t="s">
        <v>142</v>
      </c>
      <c r="G71" t="s">
        <v>124</v>
      </c>
      <c r="H71">
        <v>17</v>
      </c>
      <c r="I71">
        <v>106</v>
      </c>
    </row>
    <row r="72" spans="1:9" x14ac:dyDescent="0.3">
      <c r="A72" t="s">
        <v>266</v>
      </c>
      <c r="B72" t="s">
        <v>267</v>
      </c>
      <c r="C72" s="11">
        <v>41884</v>
      </c>
      <c r="D72">
        <v>77000</v>
      </c>
      <c r="E72">
        <v>29</v>
      </c>
      <c r="F72" t="s">
        <v>123</v>
      </c>
      <c r="G72" t="s">
        <v>124</v>
      </c>
      <c r="H72">
        <v>8</v>
      </c>
      <c r="I72">
        <v>108</v>
      </c>
    </row>
    <row r="73" spans="1:9" x14ac:dyDescent="0.3">
      <c r="A73" t="s">
        <v>268</v>
      </c>
      <c r="B73" t="s">
        <v>269</v>
      </c>
      <c r="C73" s="11">
        <v>35498</v>
      </c>
      <c r="D73">
        <v>92000</v>
      </c>
      <c r="E73">
        <v>46</v>
      </c>
      <c r="F73" t="s">
        <v>142</v>
      </c>
      <c r="G73" t="s">
        <v>124</v>
      </c>
      <c r="H73">
        <v>23</v>
      </c>
      <c r="I73">
        <v>109</v>
      </c>
    </row>
    <row r="74" spans="1:9" x14ac:dyDescent="0.3">
      <c r="A74" t="s">
        <v>270</v>
      </c>
      <c r="B74" t="s">
        <v>271</v>
      </c>
      <c r="C74" s="11">
        <v>42594</v>
      </c>
      <c r="D74">
        <v>158000</v>
      </c>
      <c r="E74">
        <v>39</v>
      </c>
      <c r="F74" t="s">
        <v>142</v>
      </c>
      <c r="G74" t="s">
        <v>163</v>
      </c>
      <c r="H74">
        <v>9</v>
      </c>
      <c r="I74">
        <v>111</v>
      </c>
    </row>
    <row r="75" spans="1:9" x14ac:dyDescent="0.3">
      <c r="A75" t="s">
        <v>272</v>
      </c>
      <c r="B75" t="s">
        <v>273</v>
      </c>
      <c r="C75" s="11">
        <v>36853</v>
      </c>
      <c r="D75">
        <v>82000</v>
      </c>
      <c r="E75">
        <v>35</v>
      </c>
      <c r="F75" t="s">
        <v>123</v>
      </c>
      <c r="G75" t="s">
        <v>124</v>
      </c>
      <c r="H75">
        <v>12</v>
      </c>
      <c r="I75">
        <v>101</v>
      </c>
    </row>
    <row r="76" spans="1:9" x14ac:dyDescent="0.3">
      <c r="A76" t="s">
        <v>274</v>
      </c>
      <c r="B76" t="s">
        <v>275</v>
      </c>
      <c r="C76" s="11">
        <v>39845</v>
      </c>
      <c r="D76">
        <v>85000</v>
      </c>
      <c r="E76">
        <v>41</v>
      </c>
      <c r="F76" t="s">
        <v>123</v>
      </c>
      <c r="G76" t="s">
        <v>124</v>
      </c>
      <c r="H76">
        <v>18</v>
      </c>
      <c r="I76">
        <v>123</v>
      </c>
    </row>
    <row r="77" spans="1:9" x14ac:dyDescent="0.3">
      <c r="A77" t="s">
        <v>276</v>
      </c>
      <c r="B77" t="s">
        <v>277</v>
      </c>
      <c r="C77" s="11">
        <v>39923</v>
      </c>
      <c r="D77">
        <v>114000</v>
      </c>
      <c r="E77">
        <v>33</v>
      </c>
      <c r="F77" t="s">
        <v>123</v>
      </c>
      <c r="G77" t="s">
        <v>129</v>
      </c>
      <c r="H77">
        <v>8</v>
      </c>
      <c r="I77">
        <v>115</v>
      </c>
    </row>
    <row r="78" spans="1:9" x14ac:dyDescent="0.3">
      <c r="A78" t="s">
        <v>278</v>
      </c>
      <c r="B78" t="s">
        <v>279</v>
      </c>
      <c r="C78" s="11">
        <v>42500</v>
      </c>
      <c r="D78">
        <v>79000</v>
      </c>
      <c r="E78">
        <v>24</v>
      </c>
      <c r="F78" t="s">
        <v>142</v>
      </c>
      <c r="G78" t="s">
        <v>129</v>
      </c>
      <c r="H78">
        <v>1</v>
      </c>
      <c r="I78">
        <v>97</v>
      </c>
    </row>
    <row r="79" spans="1:9" x14ac:dyDescent="0.3">
      <c r="A79" t="s">
        <v>280</v>
      </c>
      <c r="B79" t="s">
        <v>281</v>
      </c>
      <c r="C79" s="11">
        <v>37135</v>
      </c>
      <c r="D79">
        <v>166000</v>
      </c>
      <c r="E79">
        <v>46</v>
      </c>
      <c r="F79" t="s">
        <v>123</v>
      </c>
      <c r="G79" t="s">
        <v>129</v>
      </c>
      <c r="H79">
        <v>22</v>
      </c>
      <c r="I79">
        <v>100</v>
      </c>
    </row>
    <row r="80" spans="1:9" x14ac:dyDescent="0.3">
      <c r="A80" t="s">
        <v>282</v>
      </c>
      <c r="B80" t="s">
        <v>283</v>
      </c>
      <c r="C80" s="11">
        <v>39000</v>
      </c>
      <c r="D80">
        <v>98000</v>
      </c>
      <c r="E80">
        <v>42</v>
      </c>
      <c r="F80" t="s">
        <v>123</v>
      </c>
      <c r="G80" t="s">
        <v>124</v>
      </c>
      <c r="H80">
        <v>20</v>
      </c>
      <c r="I80">
        <v>133</v>
      </c>
    </row>
    <row r="81" spans="1:9" x14ac:dyDescent="0.3">
      <c r="A81" t="s">
        <v>284</v>
      </c>
      <c r="B81" t="s">
        <v>285</v>
      </c>
      <c r="C81" s="11">
        <v>42437</v>
      </c>
      <c r="D81">
        <v>89000</v>
      </c>
      <c r="E81">
        <v>25</v>
      </c>
      <c r="F81" t="s">
        <v>123</v>
      </c>
      <c r="G81" t="s">
        <v>129</v>
      </c>
      <c r="H81">
        <v>3</v>
      </c>
      <c r="I81">
        <v>85</v>
      </c>
    </row>
    <row r="82" spans="1:9" x14ac:dyDescent="0.3">
      <c r="A82" t="s">
        <v>286</v>
      </c>
      <c r="B82" t="s">
        <v>287</v>
      </c>
      <c r="C82" s="11">
        <v>41159</v>
      </c>
      <c r="D82">
        <v>84000</v>
      </c>
      <c r="E82">
        <v>30</v>
      </c>
      <c r="F82" t="s">
        <v>123</v>
      </c>
      <c r="G82" t="s">
        <v>124</v>
      </c>
      <c r="H82">
        <v>9</v>
      </c>
      <c r="I82">
        <v>99</v>
      </c>
    </row>
    <row r="83" spans="1:9" x14ac:dyDescent="0.3">
      <c r="A83" t="s">
        <v>288</v>
      </c>
      <c r="B83" t="s">
        <v>289</v>
      </c>
      <c r="C83" s="11">
        <v>42213</v>
      </c>
      <c r="D83">
        <v>76000</v>
      </c>
      <c r="E83">
        <v>27</v>
      </c>
      <c r="F83" t="s">
        <v>142</v>
      </c>
      <c r="G83" t="s">
        <v>124</v>
      </c>
      <c r="H83">
        <v>4</v>
      </c>
      <c r="I83">
        <v>98</v>
      </c>
    </row>
    <row r="84" spans="1:9" x14ac:dyDescent="0.3">
      <c r="A84" t="s">
        <v>290</v>
      </c>
      <c r="B84" t="s">
        <v>291</v>
      </c>
      <c r="C84" s="11">
        <v>38626</v>
      </c>
      <c r="D84">
        <v>92000</v>
      </c>
      <c r="E84">
        <v>45</v>
      </c>
      <c r="F84" t="s">
        <v>123</v>
      </c>
      <c r="G84" t="s">
        <v>124</v>
      </c>
      <c r="H84">
        <v>23</v>
      </c>
      <c r="I84">
        <v>101</v>
      </c>
    </row>
    <row r="85" spans="1:9" x14ac:dyDescent="0.3">
      <c r="A85" t="s">
        <v>292</v>
      </c>
      <c r="B85" t="s">
        <v>293</v>
      </c>
      <c r="C85" s="11">
        <v>41750</v>
      </c>
      <c r="D85">
        <v>138000</v>
      </c>
      <c r="E85">
        <v>43</v>
      </c>
      <c r="F85" t="s">
        <v>142</v>
      </c>
      <c r="G85" t="s">
        <v>129</v>
      </c>
      <c r="H85">
        <v>18</v>
      </c>
      <c r="I85">
        <v>98</v>
      </c>
    </row>
    <row r="86" spans="1:9" x14ac:dyDescent="0.3">
      <c r="A86" t="s">
        <v>294</v>
      </c>
      <c r="B86" t="s">
        <v>295</v>
      </c>
      <c r="C86" s="11">
        <v>42737</v>
      </c>
      <c r="D86">
        <v>72000</v>
      </c>
      <c r="E86">
        <v>23</v>
      </c>
      <c r="F86" t="s">
        <v>142</v>
      </c>
      <c r="G86" t="s">
        <v>124</v>
      </c>
      <c r="H86">
        <v>1</v>
      </c>
      <c r="I86">
        <v>116</v>
      </c>
    </row>
    <row r="87" spans="1:9" x14ac:dyDescent="0.3">
      <c r="A87" t="s">
        <v>296</v>
      </c>
      <c r="B87" t="s">
        <v>297</v>
      </c>
      <c r="C87" s="11">
        <v>34384</v>
      </c>
      <c r="D87">
        <v>177000</v>
      </c>
      <c r="E87">
        <v>54</v>
      </c>
      <c r="F87" t="s">
        <v>142</v>
      </c>
      <c r="G87" t="s">
        <v>129</v>
      </c>
      <c r="H87">
        <v>30</v>
      </c>
      <c r="I87">
        <v>95</v>
      </c>
    </row>
    <row r="88" spans="1:9" x14ac:dyDescent="0.3">
      <c r="A88" t="s">
        <v>298</v>
      </c>
      <c r="B88" t="s">
        <v>299</v>
      </c>
      <c r="C88" s="11">
        <v>41582</v>
      </c>
      <c r="D88">
        <v>102000</v>
      </c>
      <c r="E88">
        <v>29</v>
      </c>
      <c r="F88" t="s">
        <v>142</v>
      </c>
      <c r="G88" t="s">
        <v>129</v>
      </c>
      <c r="H88">
        <v>6</v>
      </c>
      <c r="I88">
        <v>132</v>
      </c>
    </row>
    <row r="89" spans="1:9" x14ac:dyDescent="0.3">
      <c r="A89" t="s">
        <v>300</v>
      </c>
      <c r="B89" t="s">
        <v>301</v>
      </c>
      <c r="C89" s="11">
        <v>36593</v>
      </c>
      <c r="D89">
        <v>133000</v>
      </c>
      <c r="E89">
        <v>44</v>
      </c>
      <c r="F89" t="s">
        <v>142</v>
      </c>
      <c r="G89" t="s">
        <v>129</v>
      </c>
      <c r="H89">
        <v>18</v>
      </c>
      <c r="I89">
        <v>129</v>
      </c>
    </row>
    <row r="90" spans="1:9" x14ac:dyDescent="0.3">
      <c r="A90" t="s">
        <v>302</v>
      </c>
      <c r="B90" t="s">
        <v>303</v>
      </c>
      <c r="C90" s="11">
        <v>39610</v>
      </c>
      <c r="D90">
        <v>157000</v>
      </c>
      <c r="E90">
        <v>40</v>
      </c>
      <c r="F90" t="s">
        <v>123</v>
      </c>
      <c r="G90" t="s">
        <v>163</v>
      </c>
      <c r="H90">
        <v>9</v>
      </c>
      <c r="I90">
        <v>148</v>
      </c>
    </row>
    <row r="91" spans="1:9" x14ac:dyDescent="0.3">
      <c r="A91" t="s">
        <v>304</v>
      </c>
      <c r="B91" t="s">
        <v>305</v>
      </c>
      <c r="C91" s="11">
        <v>35887</v>
      </c>
      <c r="D91">
        <v>96000</v>
      </c>
      <c r="E91">
        <v>43</v>
      </c>
      <c r="F91" t="s">
        <v>142</v>
      </c>
      <c r="G91" t="s">
        <v>124</v>
      </c>
      <c r="H91">
        <v>19</v>
      </c>
      <c r="I91">
        <v>115</v>
      </c>
    </row>
    <row r="92" spans="1:9" x14ac:dyDescent="0.3">
      <c r="A92" t="s">
        <v>306</v>
      </c>
      <c r="B92" t="s">
        <v>307</v>
      </c>
      <c r="C92" s="11">
        <v>40516</v>
      </c>
      <c r="D92">
        <v>133000</v>
      </c>
      <c r="E92">
        <v>38</v>
      </c>
      <c r="F92" t="s">
        <v>142</v>
      </c>
      <c r="G92" t="s">
        <v>129</v>
      </c>
      <c r="H92">
        <v>13</v>
      </c>
      <c r="I92">
        <v>115</v>
      </c>
    </row>
    <row r="93" spans="1:9" x14ac:dyDescent="0.3">
      <c r="A93" t="s">
        <v>308</v>
      </c>
      <c r="B93" t="s">
        <v>309</v>
      </c>
      <c r="C93" s="11">
        <v>42246</v>
      </c>
      <c r="D93">
        <v>112000</v>
      </c>
      <c r="E93">
        <v>30</v>
      </c>
      <c r="F93" t="s">
        <v>123</v>
      </c>
      <c r="G93" t="s">
        <v>129</v>
      </c>
      <c r="H93">
        <v>8</v>
      </c>
      <c r="I93">
        <v>106</v>
      </c>
    </row>
    <row r="94" spans="1:9" x14ac:dyDescent="0.3">
      <c r="A94" t="s">
        <v>310</v>
      </c>
      <c r="B94" t="s">
        <v>311</v>
      </c>
      <c r="C94" s="11">
        <v>42550</v>
      </c>
      <c r="D94">
        <v>60000</v>
      </c>
      <c r="E94">
        <v>25</v>
      </c>
      <c r="F94" t="s">
        <v>123</v>
      </c>
      <c r="G94" t="s">
        <v>124</v>
      </c>
      <c r="H94">
        <v>4</v>
      </c>
      <c r="I94">
        <v>87</v>
      </c>
    </row>
    <row r="95" spans="1:9" x14ac:dyDescent="0.3">
      <c r="A95" t="s">
        <v>312</v>
      </c>
      <c r="B95" t="s">
        <v>313</v>
      </c>
      <c r="C95" s="11">
        <v>39367</v>
      </c>
      <c r="D95">
        <v>131000</v>
      </c>
      <c r="E95">
        <v>40</v>
      </c>
      <c r="F95" t="s">
        <v>123</v>
      </c>
      <c r="G95" t="s">
        <v>129</v>
      </c>
      <c r="H95">
        <v>17</v>
      </c>
      <c r="I95">
        <v>116</v>
      </c>
    </row>
    <row r="96" spans="1:9" x14ac:dyDescent="0.3">
      <c r="A96" t="s">
        <v>314</v>
      </c>
      <c r="B96" t="s">
        <v>315</v>
      </c>
      <c r="C96" s="11">
        <v>36616</v>
      </c>
      <c r="D96">
        <v>118000</v>
      </c>
      <c r="E96">
        <v>50</v>
      </c>
      <c r="F96" t="s">
        <v>142</v>
      </c>
      <c r="G96" t="s">
        <v>124</v>
      </c>
      <c r="H96">
        <v>27</v>
      </c>
      <c r="I96">
        <v>115</v>
      </c>
    </row>
    <row r="97" spans="1:9" x14ac:dyDescent="0.3">
      <c r="A97" t="s">
        <v>316</v>
      </c>
      <c r="B97" t="s">
        <v>317</v>
      </c>
      <c r="C97" s="11">
        <v>36380</v>
      </c>
      <c r="D97">
        <v>88000</v>
      </c>
      <c r="E97">
        <v>42</v>
      </c>
      <c r="F97" t="s">
        <v>142</v>
      </c>
      <c r="G97" t="s">
        <v>124</v>
      </c>
      <c r="H97">
        <v>19</v>
      </c>
      <c r="I97">
        <v>116</v>
      </c>
    </row>
    <row r="98" spans="1:9" x14ac:dyDescent="0.3">
      <c r="A98" t="s">
        <v>318</v>
      </c>
      <c r="B98" t="s">
        <v>319</v>
      </c>
      <c r="C98" s="11">
        <v>34652</v>
      </c>
      <c r="D98">
        <v>112000</v>
      </c>
      <c r="E98">
        <v>51</v>
      </c>
      <c r="F98" t="s">
        <v>123</v>
      </c>
      <c r="G98" t="s">
        <v>124</v>
      </c>
      <c r="H98">
        <v>28</v>
      </c>
      <c r="I98">
        <v>110</v>
      </c>
    </row>
    <row r="99" spans="1:9" x14ac:dyDescent="0.3">
      <c r="A99" t="s">
        <v>320</v>
      </c>
      <c r="B99" t="s">
        <v>321</v>
      </c>
      <c r="C99" s="11">
        <v>36998</v>
      </c>
      <c r="D99">
        <v>110000</v>
      </c>
      <c r="E99">
        <v>47</v>
      </c>
      <c r="F99" t="s">
        <v>142</v>
      </c>
      <c r="G99" t="s">
        <v>124</v>
      </c>
      <c r="H99">
        <v>26</v>
      </c>
      <c r="I99">
        <v>67</v>
      </c>
    </row>
    <row r="100" spans="1:9" x14ac:dyDescent="0.3">
      <c r="A100" t="s">
        <v>322</v>
      </c>
      <c r="B100" t="s">
        <v>323</v>
      </c>
      <c r="C100" s="11">
        <v>38620</v>
      </c>
      <c r="D100">
        <v>80000</v>
      </c>
      <c r="E100">
        <v>35</v>
      </c>
      <c r="F100" t="s">
        <v>123</v>
      </c>
      <c r="G100" t="s">
        <v>124</v>
      </c>
      <c r="H100">
        <v>12</v>
      </c>
      <c r="I100">
        <v>119</v>
      </c>
    </row>
    <row r="101" spans="1:9" x14ac:dyDescent="0.3">
      <c r="A101" t="s">
        <v>324</v>
      </c>
      <c r="B101" t="s">
        <v>325</v>
      </c>
      <c r="C101" s="11">
        <v>40339</v>
      </c>
      <c r="D101">
        <v>76000</v>
      </c>
      <c r="E101">
        <v>31</v>
      </c>
      <c r="F101" t="s">
        <v>123</v>
      </c>
      <c r="G101" t="s">
        <v>124</v>
      </c>
      <c r="H101">
        <v>8</v>
      </c>
      <c r="I101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Agenda</vt:lpstr>
      <vt:lpstr>General_Info</vt:lpstr>
      <vt:lpstr>Formatting</vt:lpstr>
      <vt:lpstr>Tables</vt:lpstr>
      <vt:lpstr>Formulas</vt:lpstr>
      <vt:lpstr>Charts</vt:lpstr>
      <vt:lpstr>Project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Rondon</dc:creator>
  <cp:lastModifiedBy>Daniel Rondon</cp:lastModifiedBy>
  <dcterms:created xsi:type="dcterms:W3CDTF">2017-11-11T23:13:23Z</dcterms:created>
  <dcterms:modified xsi:type="dcterms:W3CDTF">2018-01-24T03:16:30Z</dcterms:modified>
</cp:coreProperties>
</file>